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45" windowWidth="14880" windowHeight="7800" activeTab="0"/>
  </bookViews>
  <sheets>
    <sheet name="TS NV NS CẤP" sheetId="1" r:id="rId1"/>
    <sheet name="TSNV NS HỖ TRỢ" sheetId="2" r:id="rId2"/>
  </sheets>
  <definedNames>
    <definedName name="_xlnm.Print_Titles" localSheetId="0">'TS NV NS CẤP'!$8:$11</definedName>
    <definedName name="_xlnm.Print_Titles" localSheetId="1">'TSNV NS HỖ TRỢ'!$8:$11</definedName>
  </definedNames>
  <calcPr fullCalcOnLoad="1"/>
</workbook>
</file>

<file path=xl/comments2.xml><?xml version="1.0" encoding="utf-8"?>
<comments xmlns="http://schemas.openxmlformats.org/spreadsheetml/2006/main">
  <authors>
    <author>USER</author>
  </authors>
  <commentList>
    <comment ref="Q8"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<sst xmlns="http://schemas.openxmlformats.org/spreadsheetml/2006/main" count="293" uniqueCount="172">
  <si>
    <t>STT</t>
  </si>
  <si>
    <t>Nguyên giá TSCĐ</t>
  </si>
  <si>
    <t>A</t>
  </si>
  <si>
    <t>B</t>
  </si>
  <si>
    <t>C</t>
  </si>
  <si>
    <t>D</t>
  </si>
  <si>
    <t>E</t>
  </si>
  <si>
    <t>F</t>
  </si>
  <si>
    <t>G</t>
  </si>
  <si>
    <t>H</t>
  </si>
  <si>
    <t>I</t>
  </si>
  <si>
    <t>Số lượng</t>
  </si>
  <si>
    <t>Đơn giá</t>
  </si>
  <si>
    <t>Thành tiền</t>
  </si>
  <si>
    <t>Cơ quan chủ trì</t>
  </si>
  <si>
    <t>Đề nghị hình thức xử lý của cơ quan chủ trì</t>
  </si>
  <si>
    <t>Cơ sở pháp lý</t>
  </si>
  <si>
    <t>Hình thức xử lý</t>
  </si>
  <si>
    <t>Tên Nhiệm vụ Khoa học Công nghệ, danh mục tài sản</t>
  </si>
  <si>
    <t>Điểm a, khoản 1, điều 7, NĐ 70/2018/NĐ-CP</t>
  </si>
  <si>
    <t>Quyết định phê duyệt dự án, Hợp đồng KHCN, Thời gian thực hiện</t>
  </si>
  <si>
    <t>Thời gian thực hiện Hơp đồng</t>
  </si>
  <si>
    <t>II</t>
  </si>
  <si>
    <t>Dự án: Ứng dụng đồng bộ các thiết bị cơ khí trong sản xuất nấm ăn và nấm dược liệu</t>
  </si>
  <si>
    <t>Trung tâm Tin học và Thông tin Khoa học Công nghệ ( nay là Trung Tâm ứng dụng và Dịch vụ KHCN)</t>
  </si>
  <si>
    <t>Năm đưa tài sản vào sử dụng</t>
  </si>
  <si>
    <t>Máy băm, nghiền gỗ</t>
  </si>
  <si>
    <t>Ô tô tải có mui (Frontier 140)</t>
  </si>
  <si>
    <t>ĐVT</t>
  </si>
  <si>
    <t>cái</t>
  </si>
  <si>
    <t>Chiếc</t>
  </si>
  <si>
    <t>Trại</t>
  </si>
  <si>
    <t>Trại ươm bịch phôi nấm (100m2)+ Trại nuôi trồng nấm (100m2)và nhà để lò hơi:(16m2)</t>
  </si>
  <si>
    <t>trại</t>
  </si>
  <si>
    <t>Dây chuyền đóng bịch phôi nấm, công suất 1.200 bịch/giờ</t>
  </si>
  <si>
    <t>Dây chuyền</t>
  </si>
  <si>
    <t>Dàn sắt treo bịch phôi nấm nuôi trồng</t>
  </si>
  <si>
    <t>Dàn</t>
  </si>
  <si>
    <t>Lò hơi 500kg/h</t>
  </si>
  <si>
    <t>Lò hấp thanh trùng bịch phôi 5.000 bịch/mẽ</t>
  </si>
  <si>
    <t>lò</t>
  </si>
  <si>
    <t>Nồi hấp giống nấm 200 lít</t>
  </si>
  <si>
    <t>Nồi luộc giống nấm bằng Inox 100 lít</t>
  </si>
  <si>
    <t>III</t>
  </si>
  <si>
    <t>Cái</t>
  </si>
  <si>
    <t>IV</t>
  </si>
  <si>
    <t>Dự án: xây dựng mô hình phát triển chăn nuôi bò thành lành nhề sản xuất chính của nông hộ trên địa bàn huyện Đức Phổ</t>
  </si>
  <si>
    <t>Trạm Khuyến nông huyện Đức Phổ (nay là Trung tâm Dịch vụ NN huyện Đức Phổ)</t>
  </si>
  <si>
    <t>Bình Nito YDS35B (35 lít)</t>
  </si>
  <si>
    <t>Giao tài sản cho Trạm Khuyến nông huyện Đức Phổ (nay là Trung tâm Dịch vụ NN huyện Đức Phổ) ( Tổ chức chủ trì)</t>
  </si>
  <si>
    <t>V</t>
  </si>
  <si>
    <t>Công ty Cổ phần Cơ-Diện- Môi trường LILAMA</t>
  </si>
  <si>
    <t xml:space="preserve">Dự án:Sản xuất thử nghiệm gạch không nung từ xúc tác FCC đã qua sử dụng của nhà máy Lọc dầu Dung Quất </t>
  </si>
  <si>
    <t>Hệ thống cấp nguyên liệu tự động</t>
  </si>
  <si>
    <t>Dây chuyền đóng rắn Zeolit thành sản phẩm gạch không nung</t>
  </si>
  <si>
    <t>Hệ thống xử lý chất thải nguy hại của gạch không nung</t>
  </si>
  <si>
    <t>Hệ thống</t>
  </si>
  <si>
    <t>Dự án " Thử nghiệm giải pháp kỹ thuật nhiệt phân để xử lý thu hồi dầu từ cặn dầu thải của Nhà máy lọc dầu Dung Quất "</t>
  </si>
  <si>
    <t>Dây chuyền nhiệt phân cặn dầu</t>
  </si>
  <si>
    <t>Dự án: Ứng dụng Kỹ thuật sản xuất lúa gạo hữu cơ chất lượng cao tại Quảng Ngãi</t>
  </si>
  <si>
    <t>Máy đóng gói sản phẩm tự động và máy ép miệng bao</t>
  </si>
  <si>
    <t>Máy phân loại bán tự động</t>
  </si>
  <si>
    <t>Cụm</t>
  </si>
  <si>
    <t>Máy</t>
  </si>
  <si>
    <t>Điểm a, khoản 1, điều 19, NĐ 70/2018/NĐ-CP</t>
  </si>
  <si>
    <t xml:space="preserve">Giao không bồi hoàn cho Công ty Cổ phần Cơ-Diện- Môi trường LILAMA (tổ chức chủ trình) </t>
  </si>
  <si>
    <t>Công ty TNHH Khoa học và Công nghệ Nông Tín</t>
  </si>
  <si>
    <t xml:space="preserve">Giao không bồi hoàn cho Công ty TNHH Khoa học và Công nghệ Nông Tín (tổ chức chủ trình) </t>
  </si>
  <si>
    <t>DANH MỤC TÀI SẢN TRANG BỊ ĐỂ THỰC HIỆN NHIỆM VỤ KHOA HỌC CÔNG NGHỆ DO NGÂN SÁCH CẤP</t>
  </si>
  <si>
    <t>DANH MỤC TÀI SẢN TRANG BỊ ĐỂ THỰC HIỆN NHIỆM VỤ KHOA HỌC CÔNG NGHỆ DO NGÂN SÁCH HỖ TRỢ</t>
  </si>
  <si>
    <t>SỞ KHOA HỌC VÀ CÔNG NGHỆ</t>
  </si>
  <si>
    <t xml:space="preserve">     UBND TỈNH QUẢNG NGÃI</t>
  </si>
  <si>
    <t>PHỤ LỤC 01</t>
  </si>
  <si>
    <t>PHỤ LỤC 02</t>
  </si>
  <si>
    <t>3=1*2</t>
  </si>
  <si>
    <t>K</t>
  </si>
  <si>
    <t>Nhiệm vụ " Tuyển chọn, nuôi lưu giữ, bảo tồn nguồn gen giống gà H're Quảng Ngãi"</t>
  </si>
  <si>
    <t>Máy ấp trứng đa kỳ LCD công suất 960 trứng</t>
  </si>
  <si>
    <t>Tủ mát rẻ tiền mau hỏng</t>
  </si>
  <si>
    <t>Tường rào lưới B40</t>
  </si>
  <si>
    <t>Chuồng</t>
  </si>
  <si>
    <t>Chuồng trại(3 cái)</t>
  </si>
  <si>
    <t>Nhiệm vụ " Lưu giữ và bảo tồn nguồn gen giống lợn bản địa (lợn Kiềng sắt)"</t>
  </si>
  <si>
    <t>Máy nghiền cỏ</t>
  </si>
  <si>
    <t>Dự án: ứng dụng tiến bộ KH&amp;CN xây dựng mô hình thực nghiệm sản xuất rau an toàn theo phương pháp thủy canh</t>
  </si>
  <si>
    <t>Hệ thống màng cắt nắng (1.000m2)</t>
  </si>
  <si>
    <t>Thiết bị làm mát (HP, Trung Quốc)</t>
  </si>
  <si>
    <t>Nhà kho (30m2)</t>
  </si>
  <si>
    <t>Nhà màng (280m2)</t>
  </si>
  <si>
    <t>Nhà lưới (480m2+ 240m2)</t>
  </si>
  <si>
    <t>Nhà</t>
  </si>
  <si>
    <t>1400/QĐ-UBND ngày 18/8/2015</t>
  </si>
  <si>
    <t>2043/QĐ-UBND ngày 27/10/2016</t>
  </si>
  <si>
    <t>2080/QĐ-UBND ngày 12/11/2015</t>
  </si>
  <si>
    <t>18 tháng
(2015-2017)</t>
  </si>
  <si>
    <t>24 tháng
(2015-2017)</t>
  </si>
  <si>
    <t>24 tháng
(2016-2018)</t>
  </si>
  <si>
    <t>36 tháng (2014-2017)</t>
  </si>
  <si>
    <t>VI</t>
  </si>
  <si>
    <t>VII</t>
  </si>
  <si>
    <t>Dự án: Quản lý và phát triển nhãn hiệu chứng nhận chè Minh Long</t>
  </si>
  <si>
    <t>30 tháng
(2016-2019)</t>
  </si>
  <si>
    <t>Phòng Kinh tế và Hạ tầng huyện Minh Long</t>
  </si>
  <si>
    <t>Tủ mát VH-1420H, nhãn hiệu Sanaky</t>
  </si>
  <si>
    <t>Giao tài sản cho Phòng Kinh tế và hạ tầng huyện Minh Long</t>
  </si>
  <si>
    <t>18 tháng
(2011-2012)</t>
  </si>
  <si>
    <t xml:space="preserve">Giao tài sản cho Trung Tâm ứng dụng và Dịch vụ KHCN ( trước là Trung tâm Tin học và Thông tin Khoa học Công nghệ )tổ chức chủ  trì </t>
  </si>
  <si>
    <t>Hệ thống sàn phân loại tập chất lúa</t>
  </si>
  <si>
    <t>Giao không bồi hoàn cho Công ty Cổ phần Cơ-Diện- Môi trường LILAMA</t>
  </si>
  <si>
    <t xml:space="preserve">Giao không bồi hoàn cho Công ty Cổ phần Cơ-Diện- Môi trường LILAMA </t>
  </si>
  <si>
    <t xml:space="preserve">Giao không bồi hoàn cho Công ty TNHH Khoa học và Công nghệ Nông Tín </t>
  </si>
  <si>
    <t>Ý kiến của cơ quan quản lý ( Sở Khoa học và Công nghệ)</t>
  </si>
  <si>
    <t>ĐVT: Đồng</t>
  </si>
  <si>
    <t>2004/QĐ-UBND ngày 14/12/2011</t>
  </si>
  <si>
    <t>Hệ thống cân định lượng</t>
  </si>
  <si>
    <t>Tỷ lệ hao mòn (TT 45/2018/TT-BTC)</t>
  </si>
  <si>
    <t>Quyết định phê duyệt nhiệm vụ</t>
  </si>
  <si>
    <t>Chủng loại</t>
  </si>
  <si>
    <t>Giá trị còn lại năm 2020</t>
  </si>
  <si>
    <t>Thời gian sử dụng (năm)</t>
  </si>
  <si>
    <t>786/QĐ-UBND ngày 03/6/2014</t>
  </si>
  <si>
    <t>Ghi chú</t>
  </si>
  <si>
    <t>Đề tài: Thiết kế và chế tạo máy cắt Plasma, oxy CNC dạng trung bình</t>
  </si>
  <si>
    <t>1038/QĐ-UBND ngày02/6/2017</t>
  </si>
  <si>
    <t>14 tháng (6/2017-8/2016)</t>
  </si>
  <si>
    <t>Trường Cao đẵng Kỹ nghệ Dung Quất</t>
  </si>
  <si>
    <t>Nguồn cắt Plasma (chiều sâu cắt 20mm)- Omega 130-Hàn Quốc - Omega 130</t>
  </si>
  <si>
    <t>Giao quyền sở hữu choTrường Cao đẵng Kỹ nghệ Dung Quất</t>
  </si>
  <si>
    <t>Trại ươm bịcb phôi nấm (100m2)+ Cải tạo nhà cấy (55m2)</t>
  </si>
  <si>
    <t>Nguồn cắt Oxy- Tanaka- oxy Tanaka 1</t>
  </si>
  <si>
    <t>Tỷ lệ (%)/ năm</t>
  </si>
  <si>
    <t xml:space="preserve">                                                Giao tài sản cho Trung Tâm ứng dụng và Dịch vụ KHCN ( trước là Trung tâm Tin học và Thông tin Khoa học Công nghệ )tổ chức chủ  trì </t>
  </si>
  <si>
    <t>Giá trị còn lại tính đến ngày 01/01 /2020</t>
  </si>
  <si>
    <t>VIII</t>
  </si>
  <si>
    <t>Đề tài: Chọn tạo và phát triển một số giống lúa mới ngắn ngày, có năng suất cao, phẩm chất gạo tốt phục vụ sản xuất để tăng thu nhập cho nông dân Quảng Ngãi và một số tỉnh khu vực Miền Trung</t>
  </si>
  <si>
    <t>Trung Tâm giống</t>
  </si>
  <si>
    <t>36 tháng (6/2017-5/2020)</t>
  </si>
  <si>
    <t>Máy đo độ ẩm đa năng, Model PM 540</t>
  </si>
  <si>
    <t>Máy xay xát mẫu gạo</t>
  </si>
  <si>
    <t>Giá trị còn lại năm 2021</t>
  </si>
  <si>
    <t>IX</t>
  </si>
  <si>
    <t>Dự án Ứng dụng tiến bộ KT thử nghiệm sản xuất giống và nuôi thương phẩm lươn đồng tại Quảng Ngãi</t>
  </si>
  <si>
    <t>Giao quyền sở hữu choTrung tâm giống</t>
  </si>
  <si>
    <t>Giá trị còn lại tính đến ngày 01/01/2021</t>
  </si>
  <si>
    <t>Giếng nước</t>
  </si>
  <si>
    <t>1423/QĐ-UBND ngày 18/01/2016</t>
  </si>
  <si>
    <t>30 tháng (7/2016-12/2018)</t>
  </si>
  <si>
    <t>X</t>
  </si>
  <si>
    <t>Dự án: Hỗ trợ ứng dụng tiến bộ KT, phát triển chăn nuôi bò lai tăng thu nhập cho nông dân, góp phần xây dựng nông thôn mới ở các xã  miền núi huyện Đức Phổ</t>
  </si>
  <si>
    <t>36 tháng (7/2017-6/2020)</t>
  </si>
  <si>
    <t>Thiết bị đo nước tự động</t>
  </si>
  <si>
    <t>Bộ</t>
  </si>
  <si>
    <t>Thiết bị đo mực nước kiểu áp suất</t>
  </si>
  <si>
    <t>Bộ sensor đo khí tượng bao gồm: Độ ẩm, độ ẩm, hướng gió, bức xạ mặt trời</t>
  </si>
  <si>
    <t>Chân và giá đỡ các thiết bị khí tượng</t>
  </si>
  <si>
    <t>Thiết bị đo mưa tự động</t>
  </si>
  <si>
    <t>Máy in A4</t>
  </si>
  <si>
    <t>bộ</t>
  </si>
  <si>
    <t>Máy tính vận hành</t>
  </si>
  <si>
    <t>2020</t>
  </si>
  <si>
    <t>Giao tài sản cho UBND xã Nghĩa Lâm huyện Tư Nghĩa</t>
  </si>
  <si>
    <t>XI</t>
  </si>
  <si>
    <t>Dự án: Ứng dụng công nghệ thông tin để thí điểm xây dựng mô hình quản lý, vận hành hệ thống tưới nước tự động trên một phần diện tích tưới nước của kênh NVC2 thuộc hệ thống kênh chính
 Nam Thạch Nham tại xã Nghĩa lâm, huyện Tư Nghĩa, tỉnh Quảng Ngãi</t>
  </si>
  <si>
    <t>1156/QĐ-UBND ngày 21/6/2017</t>
  </si>
  <si>
    <t>34 tháng (6/2017-4/2020)</t>
  </si>
  <si>
    <t>Chi cục Thủy lợi tỉnh Quảng Ngãi</t>
  </si>
  <si>
    <t>Trung Tâm giống tỉnh Quảng Ngãi</t>
  </si>
  <si>
    <t>Giá trị còn lại tính đến ngày 01/01/ 2021</t>
  </si>
  <si>
    <t>Giá trị còn lại tính đến ngày 31/12/2021</t>
  </si>
  <si>
    <t>XII</t>
  </si>
  <si>
    <t>( Kèm theo Công văn số:        /SKHCN-KHTC ngày       /03/2021 của Sở Khoa học và Công nghệ  Quảng Ngãi)</t>
  </si>
  <si>
    <t>( Kèm theo Công văn số:             /SKHCN-KHTC ngày        /03/2021 của Sở Khoa học và Công nghệ)</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</si>
</sst>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
    <numFmt numFmtId="168" formatCode="_(* #.##0.0_);_(* \(#.##0.0\);_(* &quot;-&quot;?_);_(@_)"/>
    <numFmt numFmtId="169" formatCode="_(* #.##0.0_);_(* \(#.##0.0\);_(* &quot;-&quot;??_);_(@_)"/>
    <numFmt numFmtId="170" formatCode="_(* #.##0._);_(* \(#.##0.\);_(* &quot;-&quot;??_);_(@_)"/>
    <numFmt numFmtId="171" formatCode="_(* #.##._);_(* \(#.##.\);_(* &quot;-&quot;??_);_(@_ⴆ"/>
    <numFmt numFmtId="172" formatCode="&quot;Yes&quot;;&quot;Yes&quot;;&quot;No&quot;"/>
    <numFmt numFmtId="173" formatCode="&quot;True&quot;;&quot;True&quot;;&quot;False&quot;"/>
    <numFmt numFmtId="174" formatCode="&quot;On&quot;;&quot;On&quot;;&quot;Off&quot;"/>
    <numFmt numFmtId="175" formatCode="[$€-2]\ #,##0.00_);[Red]\([$€-2]\ #,##0.00\)"/>
  </numFmts>
  <fonts count="61">
    <font>
      <sz val="12"/>
      <name val="Times New Roman"/>
      <family val="0"/>
    </font>
    <font>
      <b/>
      <sz val="12"/>
      <name val="Times New Roman"/>
      <family val="1"/>
    </font>
    <font>
      <sz val="8"/>
      <name val="Times New Roman"/>
      <family val="1"/>
    </font>
    <font>
      <b/>
      <sz val="10"/>
      <name val="Times New Roman"/>
      <family val="1"/>
    </font>
    <font>
      <sz val="10"/>
      <name val="Times New Roman"/>
      <family val="1"/>
    </font>
    <font>
      <b/>
      <sz val="13"/>
      <name val="Times New Roman"/>
      <family val="1"/>
    </font>
    <font>
      <u val="single"/>
      <sz val="12"/>
      <color indexed="12"/>
      <name val="Times New Roman"/>
      <family val="1"/>
    </font>
    <font>
      <u val="single"/>
      <sz val="12"/>
      <color indexed="36"/>
      <name val="Times New Roman"/>
      <family val="1"/>
    </font>
    <font>
      <i/>
      <sz val="13"/>
      <name val="Times New Roman"/>
      <family val="1"/>
    </font>
    <font>
      <i/>
      <sz val="12"/>
      <name val="Times New Roman"/>
      <family val="1"/>
    </font>
    <font>
      <sz val="9"/>
      <name val="Tahoma"/>
      <family val="2"/>
    </font>
    <font>
      <b/>
      <sz val="9"/>
      <name val="Tahoma"/>
      <family val="2"/>
    </font>
    <font>
      <b/>
      <sz val="9"/>
      <name val="Times New Roman"/>
      <family val="1"/>
    </font>
    <font>
      <sz val="9"/>
      <name val="Times New Roman"/>
      <family val="1"/>
    </font>
    <font>
      <b/>
      <sz val="14"/>
      <name val="Times New Roman"/>
      <family val="1"/>
    </font>
    <font>
      <sz val="14"/>
      <color indexed="8"/>
      <name val="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b/>
      <sz val="10"/>
      <color indexed="8"/>
      <name val="Times New Roman"/>
      <family val="1"/>
    </font>
    <font>
      <b/>
      <sz val="8"/>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b/>
      <sz val="10"/>
      <color theme="1"/>
      <name val="Times New Roman"/>
      <family val="1"/>
    </font>
    <font>
      <b/>
      <sz val="8"/>
      <color theme="1"/>
      <name val="Times New Roman"/>
      <family val="1"/>
    </font>
    <font>
      <b/>
      <sz val="9"/>
      <color theme="1"/>
      <name val="Times New Roman"/>
      <family val="1"/>
    </font>
    <font>
      <sz val="9"/>
      <color theme="1"/>
      <name val="Times New Roman"/>
      <family val="1"/>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thin"/>
      <bottom>
        <color indexed="63"/>
      </bottom>
    </border>
    <border>
      <left style="thin"/>
      <right style="thin"/>
      <top style="dotted"/>
      <bottom style="dotted"/>
    </border>
    <border>
      <left style="thin"/>
      <right style="thin"/>
      <top>
        <color indexed="63"/>
      </top>
      <bottom>
        <color indexed="63"/>
      </bottom>
    </border>
    <border>
      <left style="thin"/>
      <right style="thin"/>
      <top style="dotted"/>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style="dotted"/>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3">
    <xf numFmtId="0" fontId="0" fillId="0" borderId="0" xfId="0" applyAlignment="1">
      <alignment/>
    </xf>
    <xf numFmtId="0" fontId="0" fillId="0" borderId="0" xfId="0" applyAlignment="1" quotePrefix="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65" fontId="2" fillId="0" borderId="0" xfId="0" applyNumberFormat="1" applyFont="1" applyAlignment="1">
      <alignment/>
    </xf>
    <xf numFmtId="0" fontId="55" fillId="0" borderId="0" xfId="0" applyFont="1" applyAlignment="1">
      <alignment horizontal="center" vertical="center" wrapText="1"/>
    </xf>
    <xf numFmtId="165" fontId="2" fillId="0" borderId="0" xfId="42" applyNumberFormat="1" applyFont="1" applyAlignment="1">
      <alignment/>
    </xf>
    <xf numFmtId="3" fontId="2" fillId="0" borderId="0" xfId="0" applyNumberFormat="1" applyFont="1" applyAlignment="1">
      <alignment/>
    </xf>
    <xf numFmtId="0" fontId="0" fillId="0" borderId="0" xfId="0" applyAlignment="1">
      <alignment horizontal="left"/>
    </xf>
    <xf numFmtId="43" fontId="0" fillId="0" borderId="0" xfId="42" applyFont="1" applyAlignment="1">
      <alignment horizontal="left"/>
    </xf>
    <xf numFmtId="3" fontId="0" fillId="0" borderId="0" xfId="0" applyNumberFormat="1" applyAlignment="1">
      <alignment horizontal="left"/>
    </xf>
    <xf numFmtId="0" fontId="4" fillId="0" borderId="0" xfId="0" applyFont="1" applyAlignment="1">
      <alignment horizontal="center" vertical="center" wrapText="1"/>
    </xf>
    <xf numFmtId="0" fontId="56"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43" fontId="0" fillId="0" borderId="0" xfId="42" applyFont="1" applyAlignment="1">
      <alignment horizontal="center" vertical="center" wrapText="1"/>
    </xf>
    <xf numFmtId="3" fontId="0" fillId="0" borderId="0" xfId="0" applyNumberFormat="1" applyAlignment="1">
      <alignment horizontal="center" vertical="center" wrapText="1"/>
    </xf>
    <xf numFmtId="0" fontId="57" fillId="0" borderId="0" xfId="0" applyFont="1" applyAlignment="1">
      <alignment horizontal="center" vertical="center" wrapText="1"/>
    </xf>
    <xf numFmtId="0" fontId="1" fillId="0" borderId="0" xfId="0" applyFont="1" applyFill="1" applyAlignment="1">
      <alignment horizontal="center"/>
    </xf>
    <xf numFmtId="0" fontId="0" fillId="0" borderId="0" xfId="0" applyFont="1" applyFill="1" applyAlignment="1">
      <alignment/>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left"/>
    </xf>
    <xf numFmtId="0" fontId="0" fillId="0" borderId="0" xfId="0" applyFont="1" applyFill="1" applyAlignment="1">
      <alignment horizontal="center" vertical="center" wrapText="1"/>
    </xf>
    <xf numFmtId="166" fontId="4" fillId="0" borderId="0" xfId="0" applyNumberFormat="1" applyFont="1" applyFill="1" applyAlignment="1">
      <alignment horizontal="center" vertical="center" wrapText="1"/>
    </xf>
    <xf numFmtId="0" fontId="9" fillId="0" borderId="0" xfId="0" applyFont="1" applyBorder="1" applyAlignment="1">
      <alignment horizontal="center"/>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165" fontId="12" fillId="0" borderId="10" xfId="42" applyNumberFormat="1" applyFont="1" applyFill="1" applyBorder="1" applyAlignment="1">
      <alignment horizontal="center" vertical="center" wrapText="1"/>
    </xf>
    <xf numFmtId="165" fontId="13" fillId="0" borderId="10" xfId="42"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165" fontId="13" fillId="0" borderId="11" xfId="42" applyNumberFormat="1" applyFont="1" applyFill="1" applyBorder="1" applyAlignment="1">
      <alignment horizontal="center" vertical="center" wrapText="1"/>
    </xf>
    <xf numFmtId="165" fontId="13" fillId="0" borderId="12" xfId="42" applyNumberFormat="1" applyFont="1" applyFill="1" applyBorder="1" applyAlignment="1">
      <alignment horizontal="center" vertical="center" wrapText="1"/>
    </xf>
    <xf numFmtId="164" fontId="13" fillId="0" borderId="12" xfId="42"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165" fontId="13" fillId="0" borderId="13" xfId="42" applyNumberFormat="1" applyFont="1" applyFill="1" applyBorder="1" applyAlignment="1">
      <alignment horizontal="center" vertical="center" wrapText="1"/>
    </xf>
    <xf numFmtId="165" fontId="13" fillId="0" borderId="14" xfId="42"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165" fontId="13" fillId="0" borderId="15" xfId="42" applyNumberFormat="1" applyFont="1" applyFill="1" applyBorder="1" applyAlignment="1">
      <alignment horizontal="center" vertical="center" wrapText="1"/>
    </xf>
    <xf numFmtId="0" fontId="13" fillId="0" borderId="11" xfId="0" applyFont="1" applyFill="1" applyBorder="1" applyAlignment="1">
      <alignment vertical="center" wrapText="1"/>
    </xf>
    <xf numFmtId="3" fontId="13" fillId="0" borderId="11" xfId="0" applyNumberFormat="1" applyFont="1" applyFill="1" applyBorder="1" applyAlignment="1">
      <alignment horizontal="center" vertical="center" wrapText="1"/>
    </xf>
    <xf numFmtId="3" fontId="13" fillId="0" borderId="11" xfId="0" applyNumberFormat="1" applyFont="1" applyFill="1" applyBorder="1" applyAlignment="1">
      <alignment vertical="center"/>
    </xf>
    <xf numFmtId="0" fontId="13" fillId="0" borderId="13" xfId="0" applyFont="1" applyFill="1" applyBorder="1" applyAlignment="1">
      <alignment vertical="center" wrapText="1"/>
    </xf>
    <xf numFmtId="3" fontId="13" fillId="0" borderId="13" xfId="0" applyNumberFormat="1" applyFont="1" applyFill="1" applyBorder="1" applyAlignment="1">
      <alignment horizontal="center" vertical="center" wrapText="1"/>
    </xf>
    <xf numFmtId="3" fontId="13" fillId="0" borderId="13" xfId="0" applyNumberFormat="1" applyFont="1" applyFill="1" applyBorder="1" applyAlignment="1">
      <alignment vertical="center"/>
    </xf>
    <xf numFmtId="0" fontId="13" fillId="0" borderId="15" xfId="0" applyFont="1" applyFill="1" applyBorder="1" applyAlignment="1">
      <alignment vertical="center" wrapText="1"/>
    </xf>
    <xf numFmtId="3" fontId="13" fillId="0" borderId="15" xfId="0" applyNumberFormat="1" applyFont="1" applyFill="1" applyBorder="1" applyAlignment="1">
      <alignment horizontal="center" vertical="center" wrapText="1"/>
    </xf>
    <xf numFmtId="3" fontId="13" fillId="0" borderId="15" xfId="0" applyNumberFormat="1" applyFont="1" applyFill="1" applyBorder="1" applyAlignment="1">
      <alignment vertical="center"/>
    </xf>
    <xf numFmtId="0" fontId="13" fillId="0" borderId="10" xfId="0" applyFont="1" applyFill="1" applyBorder="1" applyAlignment="1">
      <alignment vertical="center" wrapText="1"/>
    </xf>
    <xf numFmtId="0" fontId="13" fillId="0" borderId="10" xfId="0" applyFont="1" applyFill="1" applyBorder="1" applyAlignment="1">
      <alignment horizontal="left" vertical="center" wrapText="1"/>
    </xf>
    <xf numFmtId="165" fontId="13" fillId="0" borderId="10" xfId="42" applyNumberFormat="1" applyFont="1" applyFill="1" applyBorder="1" applyAlignment="1">
      <alignment vertical="center" wrapText="1"/>
    </xf>
    <xf numFmtId="164" fontId="13" fillId="0" borderId="11" xfId="42" applyNumberFormat="1" applyFont="1" applyFill="1" applyBorder="1" applyAlignment="1">
      <alignment horizontal="center" vertical="center" wrapText="1"/>
    </xf>
    <xf numFmtId="164" fontId="13" fillId="0" borderId="13" xfId="42" applyNumberFormat="1" applyFont="1" applyFill="1" applyBorder="1" applyAlignment="1">
      <alignment horizontal="center" vertical="center" wrapText="1"/>
    </xf>
    <xf numFmtId="164" fontId="13" fillId="0" borderId="15" xfId="42" applyNumberFormat="1" applyFont="1" applyFill="1" applyBorder="1" applyAlignment="1">
      <alignment horizontal="center" vertical="center" wrapText="1"/>
    </xf>
    <xf numFmtId="0" fontId="0" fillId="0" borderId="0" xfId="0" applyFill="1" applyAlignment="1">
      <alignment/>
    </xf>
    <xf numFmtId="0" fontId="5" fillId="0" borderId="16" xfId="0" applyFont="1" applyFill="1" applyBorder="1" applyAlignment="1">
      <alignment/>
    </xf>
    <xf numFmtId="0" fontId="9" fillId="0" borderId="16" xfId="0" applyFont="1" applyFill="1" applyBorder="1" applyAlignment="1">
      <alignment horizontal="center"/>
    </xf>
    <xf numFmtId="164" fontId="13" fillId="0" borderId="10" xfId="42" applyNumberFormat="1" applyFont="1" applyFill="1" applyBorder="1" applyAlignment="1">
      <alignment horizontal="center" vertical="center" wrapText="1"/>
    </xf>
    <xf numFmtId="0" fontId="5" fillId="0" borderId="0" xfId="0" applyFont="1" applyBorder="1" applyAlignment="1">
      <alignment/>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3"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horizontal="left" vertical="center" wrapText="1"/>
    </xf>
    <xf numFmtId="0" fontId="58" fillId="0" borderId="10" xfId="0" applyFont="1" applyFill="1" applyBorder="1" applyAlignment="1">
      <alignment horizontal="center" vertical="center" wrapText="1"/>
    </xf>
    <xf numFmtId="165" fontId="58" fillId="0" borderId="10" xfId="42" applyNumberFormat="1" applyFont="1" applyBorder="1" applyAlignment="1">
      <alignment horizontal="center" vertical="center" wrapText="1"/>
    </xf>
    <xf numFmtId="0" fontId="59" fillId="0" borderId="10" xfId="0" applyFont="1" applyBorder="1" applyAlignment="1">
      <alignment horizontal="center" vertical="center" wrapText="1"/>
    </xf>
    <xf numFmtId="165" fontId="59" fillId="0" borderId="10" xfId="42" applyNumberFormat="1" applyFont="1" applyBorder="1" applyAlignment="1">
      <alignment horizontal="center" vertical="center" wrapText="1"/>
    </xf>
    <xf numFmtId="0" fontId="59" fillId="0" borderId="11" xfId="0" applyFont="1" applyBorder="1" applyAlignment="1">
      <alignment horizontal="center" vertical="center" wrapText="1"/>
    </xf>
    <xf numFmtId="0" fontId="59" fillId="0" borderId="11" xfId="0" applyFont="1" applyBorder="1" applyAlignment="1">
      <alignment horizontal="left" vertical="center" wrapText="1"/>
    </xf>
    <xf numFmtId="165" fontId="59" fillId="0" borderId="11" xfId="42" applyNumberFormat="1" applyFont="1" applyBorder="1" applyAlignment="1">
      <alignment horizontal="center" vertical="center" wrapText="1"/>
    </xf>
    <xf numFmtId="0" fontId="59" fillId="0" borderId="13" xfId="0" applyFont="1" applyBorder="1" applyAlignment="1">
      <alignment horizontal="center" vertical="center" wrapText="1"/>
    </xf>
    <xf numFmtId="0" fontId="59" fillId="0" borderId="13" xfId="0" applyFont="1" applyBorder="1" applyAlignment="1">
      <alignment horizontal="left" vertical="center" wrapText="1"/>
    </xf>
    <xf numFmtId="165" fontId="59" fillId="0" borderId="13" xfId="42" applyNumberFormat="1" applyFont="1" applyBorder="1" applyAlignment="1">
      <alignment horizontal="center" vertical="center" wrapText="1"/>
    </xf>
    <xf numFmtId="0" fontId="59" fillId="0" borderId="15" xfId="0" applyFont="1" applyBorder="1" applyAlignment="1">
      <alignment horizontal="center" vertical="center" wrapText="1"/>
    </xf>
    <xf numFmtId="0" fontId="59" fillId="0" borderId="15" xfId="0" applyFont="1" applyBorder="1" applyAlignment="1">
      <alignment horizontal="left" vertical="center" wrapText="1"/>
    </xf>
    <xf numFmtId="165" fontId="59" fillId="0" borderId="15" xfId="42" applyNumberFormat="1" applyFont="1" applyBorder="1" applyAlignment="1">
      <alignment horizontal="center" vertical="center" wrapText="1"/>
    </xf>
    <xf numFmtId="164" fontId="13" fillId="0" borderId="14" xfId="42" applyNumberFormat="1" applyFont="1" applyFill="1" applyBorder="1" applyAlignment="1">
      <alignment horizontal="center" vertical="center" wrapText="1"/>
    </xf>
    <xf numFmtId="165" fontId="13" fillId="0" borderId="17" xfId="42" applyNumberFormat="1" applyFont="1" applyFill="1" applyBorder="1" applyAlignment="1">
      <alignment vertical="center" wrapText="1"/>
    </xf>
    <xf numFmtId="0" fontId="13" fillId="0" borderId="0" xfId="0" applyFont="1" applyFill="1" applyAlignment="1">
      <alignment horizontal="center" vertical="center" wrapText="1"/>
    </xf>
    <xf numFmtId="165" fontId="13" fillId="0" borderId="11" xfId="44" applyNumberFormat="1" applyFont="1" applyFill="1" applyBorder="1" applyAlignment="1">
      <alignment horizontal="justify" vertical="center" wrapText="1"/>
    </xf>
    <xf numFmtId="165" fontId="13" fillId="0" borderId="15" xfId="44" applyNumberFormat="1" applyFont="1" applyFill="1" applyBorder="1" applyAlignment="1">
      <alignment horizontal="justify" vertical="center" wrapText="1"/>
    </xf>
    <xf numFmtId="2" fontId="13" fillId="0" borderId="15" xfId="44" applyNumberFormat="1" applyFont="1" applyFill="1" applyBorder="1" applyAlignment="1">
      <alignment horizontal="center" vertical="center" wrapText="1"/>
    </xf>
    <xf numFmtId="3" fontId="13" fillId="0" borderId="15" xfId="44" applyNumberFormat="1" applyFont="1" applyFill="1" applyBorder="1" applyAlignment="1">
      <alignment vertical="center" wrapText="1"/>
    </xf>
    <xf numFmtId="3" fontId="13" fillId="0" borderId="15" xfId="44" applyNumberFormat="1" applyFont="1" applyFill="1" applyBorder="1" applyAlignment="1">
      <alignment horizontal="right" vertical="center" wrapText="1"/>
    </xf>
    <xf numFmtId="165" fontId="13" fillId="0" borderId="13" xfId="44" applyNumberFormat="1" applyFont="1" applyFill="1" applyBorder="1" applyAlignment="1">
      <alignment horizontal="justify" vertical="center" wrapText="1"/>
    </xf>
    <xf numFmtId="2" fontId="13" fillId="0" borderId="13" xfId="44" applyNumberFormat="1" applyFont="1" applyFill="1" applyBorder="1" applyAlignment="1">
      <alignment horizontal="center" vertical="center" wrapText="1"/>
    </xf>
    <xf numFmtId="3" fontId="13" fillId="0" borderId="13" xfId="44" applyNumberFormat="1" applyFont="1" applyFill="1" applyBorder="1" applyAlignment="1">
      <alignment vertical="center" wrapText="1"/>
    </xf>
    <xf numFmtId="3" fontId="13" fillId="0" borderId="13" xfId="44" applyNumberFormat="1" applyFont="1" applyFill="1" applyBorder="1" applyAlignment="1">
      <alignment horizontal="right" vertical="center" wrapText="1"/>
    </xf>
    <xf numFmtId="0" fontId="13" fillId="0" borderId="0" xfId="0" applyFont="1" applyFill="1" applyAlignment="1">
      <alignment/>
    </xf>
    <xf numFmtId="0" fontId="13" fillId="0" borderId="0" xfId="0" applyFont="1" applyFill="1" applyAlignment="1">
      <alignment horizontal="left"/>
    </xf>
    <xf numFmtId="165" fontId="13" fillId="0" borderId="13" xfId="0" applyNumberFormat="1" applyFont="1" applyFill="1" applyBorder="1" applyAlignment="1">
      <alignment horizontal="center" vertical="center" wrapText="1"/>
    </xf>
    <xf numFmtId="0" fontId="13" fillId="0" borderId="15" xfId="0" applyFont="1" applyFill="1" applyBorder="1" applyAlignment="1">
      <alignment/>
    </xf>
    <xf numFmtId="165" fontId="13" fillId="0" borderId="15" xfId="0" applyNumberFormat="1" applyFont="1" applyFill="1" applyBorder="1" applyAlignment="1">
      <alignment horizontal="center" vertical="center" wrapText="1"/>
    </xf>
    <xf numFmtId="165" fontId="13" fillId="0" borderId="18" xfId="42"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2" fontId="13" fillId="0" borderId="18" xfId="44" applyNumberFormat="1" applyFont="1" applyFill="1" applyBorder="1" applyAlignment="1">
      <alignment horizontal="center" vertical="center" wrapText="1"/>
    </xf>
    <xf numFmtId="3" fontId="13" fillId="0" borderId="18" xfId="44" applyNumberFormat="1" applyFont="1" applyFill="1" applyBorder="1" applyAlignment="1">
      <alignment vertical="center" wrapText="1"/>
    </xf>
    <xf numFmtId="3" fontId="13" fillId="0" borderId="18" xfId="44" applyNumberFormat="1" applyFont="1" applyFill="1" applyBorder="1" applyAlignment="1">
      <alignment horizontal="right" vertical="center" wrapText="1"/>
    </xf>
    <xf numFmtId="165" fontId="13" fillId="0" borderId="18" xfId="0" applyNumberFormat="1" applyFont="1" applyFill="1" applyBorder="1" applyAlignment="1">
      <alignment horizontal="center" vertical="center" wrapText="1"/>
    </xf>
    <xf numFmtId="165" fontId="12" fillId="0" borderId="10" xfId="44" applyNumberFormat="1" applyFont="1" applyFill="1" applyBorder="1" applyAlignment="1">
      <alignment horizontal="justify" vertical="center" wrapText="1"/>
    </xf>
    <xf numFmtId="2" fontId="12" fillId="0" borderId="10" xfId="44" applyNumberFormat="1" applyFont="1" applyFill="1" applyBorder="1" applyAlignment="1">
      <alignment horizontal="center" vertical="center" wrapText="1"/>
    </xf>
    <xf numFmtId="3" fontId="12" fillId="0" borderId="10" xfId="44" applyNumberFormat="1" applyFont="1" applyFill="1" applyBorder="1" applyAlignment="1">
      <alignment vertical="center" wrapText="1"/>
    </xf>
    <xf numFmtId="3" fontId="12" fillId="0" borderId="10" xfId="44" applyNumberFormat="1" applyFont="1" applyFill="1" applyBorder="1" applyAlignment="1">
      <alignment horizontal="right" vertical="center" wrapText="1"/>
    </xf>
    <xf numFmtId="166" fontId="13"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0" fontId="13" fillId="0" borderId="19" xfId="0" applyFont="1" applyFill="1" applyBorder="1" applyAlignment="1">
      <alignment/>
    </xf>
    <xf numFmtId="0" fontId="13" fillId="0" borderId="15" xfId="0" applyFont="1" applyFill="1" applyBorder="1" applyAlignment="1">
      <alignment horizontal="left"/>
    </xf>
    <xf numFmtId="0" fontId="13" fillId="0" borderId="12" xfId="0" applyFont="1" applyFill="1" applyBorder="1" applyAlignment="1">
      <alignment horizontal="left" vertical="center" wrapText="1"/>
    </xf>
    <xf numFmtId="3" fontId="13" fillId="0" borderId="18" xfId="44" applyNumberFormat="1" applyFont="1" applyFill="1" applyBorder="1" applyAlignment="1" quotePrefix="1">
      <alignment horizontal="center" vertical="center" wrapText="1"/>
    </xf>
    <xf numFmtId="3" fontId="13" fillId="0" borderId="13" xfId="44" applyNumberFormat="1" applyFont="1" applyFill="1" applyBorder="1" applyAlignment="1" quotePrefix="1">
      <alignment horizontal="center" vertical="center" wrapText="1"/>
    </xf>
    <xf numFmtId="3" fontId="13" fillId="0" borderId="15" xfId="44" applyNumberFormat="1" applyFont="1" applyFill="1" applyBorder="1" applyAlignment="1" quotePrefix="1">
      <alignment horizontal="center" vertical="center" wrapText="1"/>
    </xf>
    <xf numFmtId="165" fontId="13" fillId="0" borderId="18" xfId="0" applyNumberFormat="1" applyFont="1" applyFill="1" applyBorder="1" applyAlignment="1">
      <alignment vertical="center" wrapText="1"/>
    </xf>
    <xf numFmtId="165" fontId="13" fillId="0" borderId="13" xfId="0" applyNumberFormat="1" applyFont="1" applyFill="1" applyBorder="1" applyAlignment="1">
      <alignment vertical="center" wrapText="1"/>
    </xf>
    <xf numFmtId="165" fontId="13" fillId="0" borderId="13" xfId="42" applyNumberFormat="1" applyFont="1" applyFill="1" applyBorder="1" applyAlignment="1">
      <alignment vertical="center" wrapText="1"/>
    </xf>
    <xf numFmtId="165" fontId="13" fillId="0" borderId="13" xfId="0" applyNumberFormat="1" applyFont="1" applyFill="1" applyBorder="1" applyAlignment="1">
      <alignment/>
    </xf>
    <xf numFmtId="165" fontId="13" fillId="0" borderId="15" xfId="0" applyNumberFormat="1" applyFont="1" applyFill="1" applyBorder="1" applyAlignment="1">
      <alignment/>
    </xf>
    <xf numFmtId="0" fontId="13" fillId="0" borderId="17" xfId="0" applyFont="1" applyFill="1" applyBorder="1" applyAlignment="1">
      <alignment vertical="center" wrapText="1"/>
    </xf>
    <xf numFmtId="0" fontId="13" fillId="0" borderId="17" xfId="0" applyFont="1" applyFill="1" applyBorder="1" applyAlignment="1">
      <alignment horizontal="center" vertical="center" wrapText="1"/>
    </xf>
    <xf numFmtId="165" fontId="13" fillId="0" borderId="17" xfId="42" applyNumberFormat="1" applyFont="1" applyFill="1" applyBorder="1" applyAlignment="1">
      <alignment horizontal="center" vertical="center" wrapText="1"/>
    </xf>
    <xf numFmtId="165" fontId="12"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165" fontId="13" fillId="0" borderId="10" xfId="42" applyNumberFormat="1" applyFont="1" applyFill="1" applyBorder="1" applyAlignment="1">
      <alignment horizontal="center" vertical="top" wrapText="1"/>
    </xf>
    <xf numFmtId="165" fontId="13" fillId="0" borderId="10" xfId="42" applyNumberFormat="1" applyFont="1" applyFill="1" applyBorder="1" applyAlignment="1">
      <alignment horizontal="center" vertical="center" wrapText="1"/>
    </xf>
    <xf numFmtId="165" fontId="13" fillId="0" borderId="12" xfId="42" applyNumberFormat="1" applyFont="1" applyFill="1" applyBorder="1" applyAlignment="1">
      <alignment horizontal="center" vertical="top" wrapText="1"/>
    </xf>
    <xf numFmtId="165" fontId="13" fillId="0" borderId="14" xfId="42" applyNumberFormat="1" applyFont="1" applyFill="1" applyBorder="1" applyAlignment="1">
      <alignment horizontal="center" vertical="top" wrapText="1"/>
    </xf>
    <xf numFmtId="165" fontId="13" fillId="0" borderId="17" xfId="42" applyNumberFormat="1" applyFont="1" applyFill="1" applyBorder="1" applyAlignment="1">
      <alignment horizontal="center" vertical="top"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 fillId="0" borderId="0" xfId="0" applyFont="1" applyFill="1" applyAlignment="1">
      <alignment horizontal="left"/>
    </xf>
    <xf numFmtId="0" fontId="12"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4"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9" fillId="0" borderId="0" xfId="0" applyFont="1" applyBorder="1" applyAlignment="1">
      <alignment horizontal="center"/>
    </xf>
    <xf numFmtId="165" fontId="13" fillId="0" borderId="11" xfId="42" applyNumberFormat="1" applyFont="1" applyFill="1" applyBorder="1" applyAlignment="1">
      <alignment horizontal="center" vertical="center" wrapText="1"/>
    </xf>
    <xf numFmtId="165" fontId="13" fillId="0" borderId="13" xfId="42"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165" fontId="13" fillId="0" borderId="18" xfId="42" applyNumberFormat="1" applyFont="1" applyFill="1" applyBorder="1" applyAlignment="1">
      <alignment horizontal="center" vertical="center" wrapText="1"/>
    </xf>
    <xf numFmtId="165" fontId="13" fillId="0" borderId="15" xfId="42" applyNumberFormat="1" applyFont="1" applyFill="1" applyBorder="1" applyAlignment="1">
      <alignment horizontal="center" vertical="center" wrapText="1"/>
    </xf>
    <xf numFmtId="0" fontId="12" fillId="0" borderId="10" xfId="0" applyFont="1" applyBorder="1" applyAlignment="1">
      <alignment horizontal="center" vertical="center" wrapText="1"/>
    </xf>
    <xf numFmtId="165" fontId="59" fillId="0" borderId="10" xfId="42" applyNumberFormat="1"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xf>
    <xf numFmtId="0" fontId="14" fillId="0" borderId="0" xfId="0" applyFont="1" applyAlignment="1">
      <alignment horizont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59" fillId="0" borderId="1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7"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2"/>
  <sheetViews>
    <sheetView tabSelected="1" zoomScalePageLayoutView="0" workbookViewId="0" topLeftCell="A1">
      <selection activeCell="H53" sqref="H53"/>
    </sheetView>
  </sheetViews>
  <sheetFormatPr defaultColWidth="9.00390625" defaultRowHeight="15.75"/>
  <cols>
    <col min="1" max="1" width="3.375" style="20" customWidth="1"/>
    <col min="2" max="2" width="18.25390625" style="23" customWidth="1"/>
    <col min="3" max="3" width="9.25390625" style="24" customWidth="1"/>
    <col min="4" max="4" width="8.625" style="24" customWidth="1"/>
    <col min="5" max="5" width="11.00390625" style="24" customWidth="1"/>
    <col min="6" max="6" width="6.00390625" style="20" customWidth="1"/>
    <col min="7" max="7" width="6.125" style="20" customWidth="1"/>
    <col min="8" max="8" width="4.375" style="20" customWidth="1"/>
    <col min="9" max="9" width="9.25390625" style="20" customWidth="1"/>
    <col min="10" max="10" width="11.125" style="20" customWidth="1"/>
    <col min="11" max="11" width="5.00390625" style="20" customWidth="1"/>
    <col min="12" max="12" width="5.375" style="20" customWidth="1"/>
    <col min="13" max="13" width="9.875" style="20" customWidth="1"/>
    <col min="14" max="14" width="13.00390625" style="20" customWidth="1"/>
    <col min="15" max="15" width="7.125" style="20" customWidth="1"/>
    <col min="16" max="16" width="8.00390625" style="20" customWidth="1"/>
    <col min="17" max="17" width="9.00390625" style="20" customWidth="1"/>
    <col min="18" max="18" width="9.50390625" style="20" bestFit="1" customWidth="1"/>
    <col min="19" max="16384" width="9.00390625" style="20" customWidth="1"/>
  </cols>
  <sheetData>
    <row r="1" spans="1:8" ht="15.75">
      <c r="A1" s="136" t="s">
        <v>71</v>
      </c>
      <c r="B1" s="136"/>
      <c r="C1" s="136"/>
      <c r="D1" s="136"/>
      <c r="E1" s="136"/>
      <c r="F1" s="136"/>
      <c r="G1" s="19"/>
      <c r="H1" s="19"/>
    </row>
    <row r="2" spans="1:8" ht="15.75">
      <c r="A2" s="136" t="s">
        <v>70</v>
      </c>
      <c r="B2" s="136"/>
      <c r="C2" s="136"/>
      <c r="D2" s="136"/>
      <c r="E2" s="136"/>
      <c r="F2" s="136"/>
      <c r="G2" s="19"/>
      <c r="H2" s="19"/>
    </row>
    <row r="4" spans="1:16" ht="18.75">
      <c r="A4" s="144" t="s">
        <v>72</v>
      </c>
      <c r="B4" s="144"/>
      <c r="C4" s="144"/>
      <c r="D4" s="144"/>
      <c r="E4" s="144"/>
      <c r="F4" s="144"/>
      <c r="G4" s="144"/>
      <c r="H4" s="144"/>
      <c r="I4" s="144"/>
      <c r="J4" s="144"/>
      <c r="K4" s="144"/>
      <c r="L4" s="144"/>
      <c r="M4" s="144"/>
      <c r="N4" s="144"/>
      <c r="O4" s="144"/>
      <c r="P4" s="144"/>
    </row>
    <row r="5" spans="1:16" ht="30.75" customHeight="1">
      <c r="A5" s="145" t="s">
        <v>68</v>
      </c>
      <c r="B5" s="145"/>
      <c r="C5" s="145"/>
      <c r="D5" s="145"/>
      <c r="E5" s="145"/>
      <c r="F5" s="145"/>
      <c r="G5" s="145"/>
      <c r="H5" s="145"/>
      <c r="I5" s="145"/>
      <c r="J5" s="145"/>
      <c r="K5" s="145"/>
      <c r="L5" s="145"/>
      <c r="M5" s="145"/>
      <c r="N5" s="145"/>
      <c r="O5" s="145"/>
      <c r="P5" s="145"/>
    </row>
    <row r="6" spans="1:16" ht="21.75" customHeight="1">
      <c r="A6" s="146" t="s">
        <v>170</v>
      </c>
      <c r="B6" s="146"/>
      <c r="C6" s="146"/>
      <c r="D6" s="146"/>
      <c r="E6" s="146"/>
      <c r="F6" s="146"/>
      <c r="G6" s="146"/>
      <c r="H6" s="146"/>
      <c r="I6" s="146"/>
      <c r="J6" s="146"/>
      <c r="K6" s="146"/>
      <c r="L6" s="146"/>
      <c r="M6" s="146"/>
      <c r="N6" s="146"/>
      <c r="O6" s="146"/>
      <c r="P6" s="146"/>
    </row>
    <row r="7" spans="1:16" ht="23.25" customHeight="1">
      <c r="A7" s="60"/>
      <c r="B7" s="60"/>
      <c r="C7" s="60"/>
      <c r="D7" s="60"/>
      <c r="E7" s="60"/>
      <c r="F7" s="60"/>
      <c r="G7" s="60"/>
      <c r="H7" s="60"/>
      <c r="I7" s="60"/>
      <c r="J7" s="60"/>
      <c r="K7" s="60"/>
      <c r="L7" s="60"/>
      <c r="M7" s="60"/>
      <c r="N7" s="60"/>
      <c r="O7" s="61" t="s">
        <v>112</v>
      </c>
      <c r="P7" s="59"/>
    </row>
    <row r="8" spans="1:19" s="21" customFormat="1" ht="18.75" customHeight="1">
      <c r="A8" s="137" t="s">
        <v>0</v>
      </c>
      <c r="B8" s="137" t="s">
        <v>117</v>
      </c>
      <c r="C8" s="137" t="s">
        <v>116</v>
      </c>
      <c r="D8" s="137" t="s">
        <v>21</v>
      </c>
      <c r="E8" s="137" t="s">
        <v>14</v>
      </c>
      <c r="F8" s="137" t="s">
        <v>25</v>
      </c>
      <c r="G8" s="137" t="s">
        <v>28</v>
      </c>
      <c r="H8" s="137" t="s">
        <v>1</v>
      </c>
      <c r="I8" s="137"/>
      <c r="J8" s="137"/>
      <c r="K8" s="138" t="s">
        <v>115</v>
      </c>
      <c r="L8" s="139"/>
      <c r="M8" s="140"/>
      <c r="N8" s="137" t="s">
        <v>15</v>
      </c>
      <c r="O8" s="137"/>
      <c r="P8" s="133" t="s">
        <v>121</v>
      </c>
      <c r="R8" s="147"/>
      <c r="S8" s="147"/>
    </row>
    <row r="9" spans="1:16" s="21" customFormat="1" ht="18" customHeight="1">
      <c r="A9" s="137"/>
      <c r="B9" s="137"/>
      <c r="C9" s="137"/>
      <c r="D9" s="137"/>
      <c r="E9" s="137"/>
      <c r="F9" s="137"/>
      <c r="G9" s="137"/>
      <c r="H9" s="137"/>
      <c r="I9" s="137"/>
      <c r="J9" s="137"/>
      <c r="K9" s="141"/>
      <c r="L9" s="142"/>
      <c r="M9" s="143"/>
      <c r="N9" s="137"/>
      <c r="O9" s="137"/>
      <c r="P9" s="134"/>
    </row>
    <row r="10" spans="1:16" s="21" customFormat="1" ht="66.75" customHeight="1">
      <c r="A10" s="137"/>
      <c r="B10" s="137"/>
      <c r="C10" s="137"/>
      <c r="D10" s="137"/>
      <c r="E10" s="137"/>
      <c r="F10" s="137"/>
      <c r="G10" s="137"/>
      <c r="H10" s="27" t="s">
        <v>11</v>
      </c>
      <c r="I10" s="27" t="s">
        <v>12</v>
      </c>
      <c r="J10" s="27" t="s">
        <v>13</v>
      </c>
      <c r="K10" s="27" t="s">
        <v>119</v>
      </c>
      <c r="L10" s="27" t="s">
        <v>130</v>
      </c>
      <c r="M10" s="27" t="s">
        <v>139</v>
      </c>
      <c r="N10" s="27" t="s">
        <v>17</v>
      </c>
      <c r="O10" s="27" t="s">
        <v>16</v>
      </c>
      <c r="P10" s="135"/>
    </row>
    <row r="11" spans="1:16" s="21" customFormat="1" ht="15" customHeight="1">
      <c r="A11" s="28" t="s">
        <v>2</v>
      </c>
      <c r="B11" s="28" t="s">
        <v>3</v>
      </c>
      <c r="C11" s="28" t="s">
        <v>4</v>
      </c>
      <c r="D11" s="28" t="s">
        <v>5</v>
      </c>
      <c r="E11" s="28" t="s">
        <v>6</v>
      </c>
      <c r="F11" s="28" t="s">
        <v>7</v>
      </c>
      <c r="G11" s="28" t="s">
        <v>9</v>
      </c>
      <c r="H11" s="28">
        <v>1</v>
      </c>
      <c r="I11" s="28">
        <v>2</v>
      </c>
      <c r="J11" s="28" t="s">
        <v>74</v>
      </c>
      <c r="K11" s="28"/>
      <c r="L11" s="28"/>
      <c r="M11" s="28"/>
      <c r="N11" s="28" t="s">
        <v>8</v>
      </c>
      <c r="O11" s="28" t="s">
        <v>75</v>
      </c>
      <c r="P11" s="28"/>
    </row>
    <row r="12" spans="1:18" s="22" customFormat="1" ht="113.25" customHeight="1">
      <c r="A12" s="27" t="s">
        <v>10</v>
      </c>
      <c r="B12" s="29" t="s">
        <v>23</v>
      </c>
      <c r="C12" s="27" t="s">
        <v>91</v>
      </c>
      <c r="D12" s="27" t="s">
        <v>95</v>
      </c>
      <c r="E12" s="27" t="s">
        <v>24</v>
      </c>
      <c r="F12" s="27"/>
      <c r="G12" s="27"/>
      <c r="H12" s="27">
        <f>SUM(H13:H22)</f>
        <v>10</v>
      </c>
      <c r="I12" s="27"/>
      <c r="J12" s="30">
        <f>SUM(J13:J22)</f>
        <v>1674999000</v>
      </c>
      <c r="K12" s="30"/>
      <c r="L12" s="30"/>
      <c r="M12" s="30">
        <f>SUM(M13:M22)</f>
        <v>737290208.3333333</v>
      </c>
      <c r="N12" s="27"/>
      <c r="O12" s="27"/>
      <c r="P12" s="31"/>
      <c r="R12" s="25"/>
    </row>
    <row r="13" spans="1:18" s="21" customFormat="1" ht="27" customHeight="1">
      <c r="A13" s="32">
        <v>1</v>
      </c>
      <c r="B13" s="33" t="s">
        <v>26</v>
      </c>
      <c r="C13" s="32"/>
      <c r="D13" s="32"/>
      <c r="E13" s="32"/>
      <c r="F13" s="32">
        <v>2016</v>
      </c>
      <c r="G13" s="32" t="s">
        <v>30</v>
      </c>
      <c r="H13" s="32">
        <v>1</v>
      </c>
      <c r="I13" s="34">
        <v>81400000</v>
      </c>
      <c r="J13" s="34">
        <f aca="true" t="shared" si="0" ref="J13:J22">H13*I13</f>
        <v>81400000</v>
      </c>
      <c r="K13" s="34">
        <v>8</v>
      </c>
      <c r="L13" s="56">
        <f aca="true" t="shared" si="1" ref="L13:L42">100/K13</f>
        <v>12.5</v>
      </c>
      <c r="M13" s="34">
        <f>J13/8*3</f>
        <v>30525000</v>
      </c>
      <c r="N13" s="130" t="s">
        <v>131</v>
      </c>
      <c r="O13" s="129" t="s">
        <v>19</v>
      </c>
      <c r="P13" s="129" t="s">
        <v>143</v>
      </c>
      <c r="R13" s="25"/>
    </row>
    <row r="14" spans="1:18" s="21" customFormat="1" ht="45" customHeight="1">
      <c r="A14" s="37">
        <v>2</v>
      </c>
      <c r="B14" s="38" t="s">
        <v>128</v>
      </c>
      <c r="C14" s="37"/>
      <c r="D14" s="37"/>
      <c r="E14" s="37"/>
      <c r="F14" s="37">
        <v>2016</v>
      </c>
      <c r="G14" s="37" t="s">
        <v>31</v>
      </c>
      <c r="H14" s="37">
        <v>1</v>
      </c>
      <c r="I14" s="39">
        <v>168805000</v>
      </c>
      <c r="J14" s="39">
        <f t="shared" si="0"/>
        <v>168805000</v>
      </c>
      <c r="K14" s="39">
        <v>8</v>
      </c>
      <c r="L14" s="57">
        <f t="shared" si="1"/>
        <v>12.5</v>
      </c>
      <c r="M14" s="39">
        <f>J14/8*3</f>
        <v>63301875</v>
      </c>
      <c r="N14" s="131"/>
      <c r="O14" s="129"/>
      <c r="P14" s="129"/>
      <c r="R14" s="25"/>
    </row>
    <row r="15" spans="1:18" s="21" customFormat="1" ht="24">
      <c r="A15" s="37">
        <v>3</v>
      </c>
      <c r="B15" s="38" t="s">
        <v>27</v>
      </c>
      <c r="C15" s="37"/>
      <c r="D15" s="37"/>
      <c r="E15" s="37"/>
      <c r="F15" s="37">
        <v>2016</v>
      </c>
      <c r="G15" s="37" t="s">
        <v>30</v>
      </c>
      <c r="H15" s="37">
        <v>1</v>
      </c>
      <c r="I15" s="39">
        <v>374282000</v>
      </c>
      <c r="J15" s="39">
        <f t="shared" si="0"/>
        <v>374282000</v>
      </c>
      <c r="K15" s="39">
        <v>15</v>
      </c>
      <c r="L15" s="57">
        <f t="shared" si="1"/>
        <v>6.666666666666667</v>
      </c>
      <c r="M15" s="39">
        <f>J15/15*10</f>
        <v>249521333.3333333</v>
      </c>
      <c r="N15" s="131"/>
      <c r="O15" s="129"/>
      <c r="P15" s="129"/>
      <c r="R15" s="25"/>
    </row>
    <row r="16" spans="1:18" s="21" customFormat="1" ht="57.75" customHeight="1">
      <c r="A16" s="37">
        <v>4</v>
      </c>
      <c r="B16" s="38" t="s">
        <v>32</v>
      </c>
      <c r="C16" s="37"/>
      <c r="D16" s="37"/>
      <c r="E16" s="37"/>
      <c r="F16" s="37">
        <v>2016</v>
      </c>
      <c r="G16" s="37" t="s">
        <v>33</v>
      </c>
      <c r="H16" s="37">
        <v>1</v>
      </c>
      <c r="I16" s="39">
        <v>321512000</v>
      </c>
      <c r="J16" s="39">
        <f t="shared" si="0"/>
        <v>321512000</v>
      </c>
      <c r="K16" s="39">
        <v>8</v>
      </c>
      <c r="L16" s="57">
        <f t="shared" si="1"/>
        <v>12.5</v>
      </c>
      <c r="M16" s="39">
        <f aca="true" t="shared" si="2" ref="M16:M22">J16/8*3</f>
        <v>120567000</v>
      </c>
      <c r="N16" s="131"/>
      <c r="O16" s="129"/>
      <c r="P16" s="129"/>
      <c r="R16" s="25"/>
    </row>
    <row r="17" spans="1:18" s="21" customFormat="1" ht="45.75" customHeight="1">
      <c r="A17" s="37">
        <v>5</v>
      </c>
      <c r="B17" s="38" t="s">
        <v>34</v>
      </c>
      <c r="C17" s="37"/>
      <c r="D17" s="37"/>
      <c r="E17" s="37"/>
      <c r="F17" s="37">
        <v>2016</v>
      </c>
      <c r="G17" s="37" t="s">
        <v>35</v>
      </c>
      <c r="H17" s="37">
        <v>1</v>
      </c>
      <c r="I17" s="39">
        <v>251000000</v>
      </c>
      <c r="J17" s="39">
        <f t="shared" si="0"/>
        <v>251000000</v>
      </c>
      <c r="K17" s="39">
        <v>8</v>
      </c>
      <c r="L17" s="57">
        <f t="shared" si="1"/>
        <v>12.5</v>
      </c>
      <c r="M17" s="39">
        <f t="shared" si="2"/>
        <v>94125000</v>
      </c>
      <c r="N17" s="131"/>
      <c r="O17" s="129"/>
      <c r="P17" s="129"/>
      <c r="R17" s="25"/>
    </row>
    <row r="18" spans="1:18" s="21" customFormat="1" ht="37.5" customHeight="1">
      <c r="A18" s="37">
        <v>6</v>
      </c>
      <c r="B18" s="38" t="s">
        <v>36</v>
      </c>
      <c r="C18" s="37"/>
      <c r="D18" s="37"/>
      <c r="E18" s="37"/>
      <c r="F18" s="37">
        <v>2016</v>
      </c>
      <c r="G18" s="37" t="s">
        <v>37</v>
      </c>
      <c r="H18" s="37">
        <v>1</v>
      </c>
      <c r="I18" s="39">
        <v>16000000</v>
      </c>
      <c r="J18" s="39">
        <f t="shared" si="0"/>
        <v>16000000</v>
      </c>
      <c r="K18" s="39">
        <v>8</v>
      </c>
      <c r="L18" s="57">
        <f t="shared" si="1"/>
        <v>12.5</v>
      </c>
      <c r="M18" s="39">
        <f t="shared" si="2"/>
        <v>6000000</v>
      </c>
      <c r="N18" s="131"/>
      <c r="O18" s="129"/>
      <c r="P18" s="129"/>
      <c r="R18" s="25"/>
    </row>
    <row r="19" spans="1:18" s="21" customFormat="1" ht="36.75" customHeight="1">
      <c r="A19" s="37">
        <v>7</v>
      </c>
      <c r="B19" s="38" t="s">
        <v>38</v>
      </c>
      <c r="C19" s="37"/>
      <c r="D19" s="37"/>
      <c r="E19" s="37"/>
      <c r="F19" s="37">
        <v>2016</v>
      </c>
      <c r="G19" s="37" t="s">
        <v>29</v>
      </c>
      <c r="H19" s="37">
        <v>1</v>
      </c>
      <c r="I19" s="39">
        <v>168000000</v>
      </c>
      <c r="J19" s="39">
        <f t="shared" si="0"/>
        <v>168000000</v>
      </c>
      <c r="K19" s="39">
        <v>8</v>
      </c>
      <c r="L19" s="57">
        <f t="shared" si="1"/>
        <v>12.5</v>
      </c>
      <c r="M19" s="39">
        <f t="shared" si="2"/>
        <v>63000000</v>
      </c>
      <c r="N19" s="131"/>
      <c r="O19" s="129"/>
      <c r="P19" s="129"/>
      <c r="R19" s="25"/>
    </row>
    <row r="20" spans="1:18" s="21" customFormat="1" ht="36.75" customHeight="1">
      <c r="A20" s="37">
        <v>8</v>
      </c>
      <c r="B20" s="38" t="s">
        <v>39</v>
      </c>
      <c r="C20" s="37"/>
      <c r="D20" s="37"/>
      <c r="E20" s="37"/>
      <c r="F20" s="37">
        <v>2016</v>
      </c>
      <c r="G20" s="37" t="s">
        <v>40</v>
      </c>
      <c r="H20" s="37">
        <v>1</v>
      </c>
      <c r="I20" s="39">
        <v>160000000</v>
      </c>
      <c r="J20" s="39">
        <f t="shared" si="0"/>
        <v>160000000</v>
      </c>
      <c r="K20" s="39">
        <v>8</v>
      </c>
      <c r="L20" s="57">
        <f t="shared" si="1"/>
        <v>12.5</v>
      </c>
      <c r="M20" s="39">
        <f t="shared" si="2"/>
        <v>60000000</v>
      </c>
      <c r="N20" s="131"/>
      <c r="O20" s="129"/>
      <c r="P20" s="129"/>
      <c r="R20" s="25"/>
    </row>
    <row r="21" spans="1:18" s="21" customFormat="1" ht="36.75" customHeight="1">
      <c r="A21" s="37">
        <v>9</v>
      </c>
      <c r="B21" s="38" t="s">
        <v>41</v>
      </c>
      <c r="C21" s="37"/>
      <c r="D21" s="37"/>
      <c r="E21" s="37"/>
      <c r="F21" s="37">
        <v>2016</v>
      </c>
      <c r="G21" s="37" t="s">
        <v>29</v>
      </c>
      <c r="H21" s="37">
        <v>1</v>
      </c>
      <c r="I21" s="39">
        <v>84000000</v>
      </c>
      <c r="J21" s="39">
        <f t="shared" si="0"/>
        <v>84000000</v>
      </c>
      <c r="K21" s="39">
        <v>8</v>
      </c>
      <c r="L21" s="57">
        <f t="shared" si="1"/>
        <v>12.5</v>
      </c>
      <c r="M21" s="39">
        <f t="shared" si="2"/>
        <v>31500000</v>
      </c>
      <c r="N21" s="131"/>
      <c r="O21" s="129"/>
      <c r="P21" s="129"/>
      <c r="R21" s="25"/>
    </row>
    <row r="22" spans="1:18" s="21" customFormat="1" ht="36.75" customHeight="1">
      <c r="A22" s="41">
        <v>10</v>
      </c>
      <c r="B22" s="42" t="s">
        <v>42</v>
      </c>
      <c r="C22" s="41"/>
      <c r="D22" s="41"/>
      <c r="E22" s="41"/>
      <c r="F22" s="41">
        <v>2016</v>
      </c>
      <c r="G22" s="41" t="s">
        <v>29</v>
      </c>
      <c r="H22" s="41">
        <v>1</v>
      </c>
      <c r="I22" s="43">
        <v>50000000</v>
      </c>
      <c r="J22" s="43">
        <f t="shared" si="0"/>
        <v>50000000</v>
      </c>
      <c r="K22" s="43">
        <v>8</v>
      </c>
      <c r="L22" s="58">
        <f t="shared" si="1"/>
        <v>12.5</v>
      </c>
      <c r="M22" s="43">
        <f t="shared" si="2"/>
        <v>18750000</v>
      </c>
      <c r="N22" s="132"/>
      <c r="O22" s="129"/>
      <c r="P22" s="129"/>
      <c r="R22" s="25"/>
    </row>
    <row r="23" spans="1:18" s="22" customFormat="1" ht="96">
      <c r="A23" s="27" t="s">
        <v>22</v>
      </c>
      <c r="B23" s="29" t="s">
        <v>76</v>
      </c>
      <c r="C23" s="27" t="s">
        <v>93</v>
      </c>
      <c r="D23" s="27" t="s">
        <v>95</v>
      </c>
      <c r="E23" s="27" t="s">
        <v>24</v>
      </c>
      <c r="F23" s="27"/>
      <c r="G23" s="27"/>
      <c r="H23" s="127">
        <f>SUM(H24:H27)</f>
        <v>6</v>
      </c>
      <c r="I23" s="30"/>
      <c r="J23" s="30">
        <f>SUM(J24:J27)</f>
        <v>191838000</v>
      </c>
      <c r="K23" s="30"/>
      <c r="L23" s="30"/>
      <c r="M23" s="30">
        <f>SUM(M24:M27)</f>
        <v>109472500</v>
      </c>
      <c r="N23" s="30">
        <f>SUM(N24:N27)</f>
        <v>0</v>
      </c>
      <c r="O23" s="30"/>
      <c r="P23" s="31"/>
      <c r="R23" s="25"/>
    </row>
    <row r="24" spans="1:18" s="21" customFormat="1" ht="31.5" customHeight="1">
      <c r="A24" s="32">
        <v>1</v>
      </c>
      <c r="B24" s="44" t="s">
        <v>77</v>
      </c>
      <c r="C24" s="32"/>
      <c r="D24" s="32"/>
      <c r="E24" s="32"/>
      <c r="F24" s="32">
        <v>2016</v>
      </c>
      <c r="G24" s="32" t="s">
        <v>44</v>
      </c>
      <c r="H24" s="45">
        <v>1</v>
      </c>
      <c r="I24" s="46">
        <v>11980000</v>
      </c>
      <c r="J24" s="34">
        <f>H24*I24</f>
        <v>11980000</v>
      </c>
      <c r="K24" s="34">
        <v>8</v>
      </c>
      <c r="L24" s="56">
        <f t="shared" si="1"/>
        <v>12.5</v>
      </c>
      <c r="M24" s="34">
        <f>J24/K24*3</f>
        <v>4492500</v>
      </c>
      <c r="N24" s="129" t="s">
        <v>106</v>
      </c>
      <c r="O24" s="129" t="s">
        <v>19</v>
      </c>
      <c r="P24" s="129" t="s">
        <v>143</v>
      </c>
      <c r="R24" s="25"/>
    </row>
    <row r="25" spans="1:18" s="21" customFormat="1" ht="31.5" customHeight="1">
      <c r="A25" s="37">
        <v>2</v>
      </c>
      <c r="B25" s="47" t="s">
        <v>78</v>
      </c>
      <c r="C25" s="37"/>
      <c r="D25" s="37"/>
      <c r="E25" s="37"/>
      <c r="F25" s="37">
        <v>2016</v>
      </c>
      <c r="G25" s="37" t="s">
        <v>44</v>
      </c>
      <c r="H25" s="48">
        <v>1</v>
      </c>
      <c r="I25" s="49">
        <v>11890000</v>
      </c>
      <c r="J25" s="39">
        <f>H25*I25</f>
        <v>11890000</v>
      </c>
      <c r="K25" s="39">
        <v>5</v>
      </c>
      <c r="L25" s="57">
        <f t="shared" si="1"/>
        <v>20</v>
      </c>
      <c r="M25" s="39"/>
      <c r="N25" s="129"/>
      <c r="O25" s="129"/>
      <c r="P25" s="129"/>
      <c r="R25" s="25"/>
    </row>
    <row r="26" spans="1:18" s="21" customFormat="1" ht="36.75" customHeight="1">
      <c r="A26" s="37">
        <v>3</v>
      </c>
      <c r="B26" s="47" t="s">
        <v>81</v>
      </c>
      <c r="C26" s="37"/>
      <c r="D26" s="37"/>
      <c r="E26" s="37"/>
      <c r="F26" s="37">
        <v>2016</v>
      </c>
      <c r="G26" s="37" t="s">
        <v>80</v>
      </c>
      <c r="H26" s="48">
        <v>3</v>
      </c>
      <c r="I26" s="49">
        <v>59060000</v>
      </c>
      <c r="J26" s="39">
        <f>I26</f>
        <v>59060000</v>
      </c>
      <c r="K26" s="39">
        <v>8</v>
      </c>
      <c r="L26" s="57">
        <f t="shared" si="1"/>
        <v>12.5</v>
      </c>
      <c r="M26" s="39">
        <f>J26/K26*5</f>
        <v>36912500</v>
      </c>
      <c r="N26" s="129"/>
      <c r="O26" s="129"/>
      <c r="P26" s="129"/>
      <c r="R26" s="25"/>
    </row>
    <row r="27" spans="1:18" s="21" customFormat="1" ht="39.75" customHeight="1">
      <c r="A27" s="41">
        <v>4</v>
      </c>
      <c r="B27" s="50" t="s">
        <v>79</v>
      </c>
      <c r="C27" s="41"/>
      <c r="D27" s="41"/>
      <c r="E27" s="41"/>
      <c r="F27" s="41">
        <v>2016</v>
      </c>
      <c r="G27" s="41" t="s">
        <v>62</v>
      </c>
      <c r="H27" s="51">
        <v>1</v>
      </c>
      <c r="I27" s="52">
        <v>108908000</v>
      </c>
      <c r="J27" s="43">
        <f>H27*I27</f>
        <v>108908000</v>
      </c>
      <c r="K27" s="43">
        <v>8</v>
      </c>
      <c r="L27" s="58">
        <f t="shared" si="1"/>
        <v>12.5</v>
      </c>
      <c r="M27" s="43">
        <f>J27/K27*5</f>
        <v>68067500</v>
      </c>
      <c r="N27" s="129"/>
      <c r="O27" s="129"/>
      <c r="P27" s="129"/>
      <c r="R27" s="25"/>
    </row>
    <row r="28" spans="1:18" s="22" customFormat="1" ht="96">
      <c r="A28" s="27" t="s">
        <v>43</v>
      </c>
      <c r="B28" s="29" t="s">
        <v>82</v>
      </c>
      <c r="C28" s="27" t="s">
        <v>93</v>
      </c>
      <c r="D28" s="27" t="s">
        <v>95</v>
      </c>
      <c r="E28" s="27" t="s">
        <v>24</v>
      </c>
      <c r="F28" s="27"/>
      <c r="G28" s="27"/>
      <c r="H28" s="27">
        <f>H29</f>
        <v>1</v>
      </c>
      <c r="I28" s="30"/>
      <c r="J28" s="30">
        <f>J29</f>
        <v>14300000</v>
      </c>
      <c r="K28" s="30"/>
      <c r="L28" s="30"/>
      <c r="M28" s="30">
        <f>M29</f>
        <v>8937500</v>
      </c>
      <c r="N28" s="30"/>
      <c r="O28" s="30"/>
      <c r="P28" s="31"/>
      <c r="R28" s="25"/>
    </row>
    <row r="29" spans="1:18" s="21" customFormat="1" ht="128.25" customHeight="1">
      <c r="A29" s="28"/>
      <c r="B29" s="53" t="s">
        <v>83</v>
      </c>
      <c r="C29" s="28"/>
      <c r="D29" s="28"/>
      <c r="E29" s="28"/>
      <c r="F29" s="28">
        <v>2016</v>
      </c>
      <c r="G29" s="28" t="s">
        <v>44</v>
      </c>
      <c r="H29" s="28">
        <v>1</v>
      </c>
      <c r="I29" s="31">
        <v>14300000</v>
      </c>
      <c r="J29" s="31">
        <f>H29*I29</f>
        <v>14300000</v>
      </c>
      <c r="K29" s="31">
        <v>8</v>
      </c>
      <c r="L29" s="36">
        <f t="shared" si="1"/>
        <v>12.5</v>
      </c>
      <c r="M29" s="35">
        <f>J29/K29*5</f>
        <v>8937500</v>
      </c>
      <c r="N29" s="31" t="s">
        <v>106</v>
      </c>
      <c r="O29" s="31" t="s">
        <v>19</v>
      </c>
      <c r="P29" s="31" t="s">
        <v>143</v>
      </c>
      <c r="R29" s="25"/>
    </row>
    <row r="30" spans="1:18" s="22" customFormat="1" ht="117.75" customHeight="1">
      <c r="A30" s="27" t="s">
        <v>45</v>
      </c>
      <c r="B30" s="29" t="s">
        <v>84</v>
      </c>
      <c r="C30" s="27" t="s">
        <v>92</v>
      </c>
      <c r="D30" s="27" t="s">
        <v>96</v>
      </c>
      <c r="E30" s="27" t="s">
        <v>24</v>
      </c>
      <c r="F30" s="27"/>
      <c r="G30" s="27"/>
      <c r="H30" s="127">
        <f>SUM(H31:H35)</f>
        <v>7</v>
      </c>
      <c r="I30" s="30"/>
      <c r="J30" s="30">
        <f>SUM(J31:J35)</f>
        <v>773414000</v>
      </c>
      <c r="K30" s="30"/>
      <c r="L30" s="30"/>
      <c r="M30" s="30">
        <f>SUM(M31:M35)</f>
        <v>398992000</v>
      </c>
      <c r="N30" s="30"/>
      <c r="O30" s="30"/>
      <c r="P30" s="31"/>
      <c r="R30" s="25"/>
    </row>
    <row r="31" spans="1:18" s="21" customFormat="1" ht="39" customHeight="1">
      <c r="A31" s="32"/>
      <c r="B31" s="33" t="s">
        <v>85</v>
      </c>
      <c r="C31" s="32"/>
      <c r="D31" s="32"/>
      <c r="E31" s="32"/>
      <c r="F31" s="32">
        <v>2017</v>
      </c>
      <c r="G31" s="32" t="s">
        <v>56</v>
      </c>
      <c r="H31" s="45">
        <v>1</v>
      </c>
      <c r="I31" s="45">
        <v>120000000</v>
      </c>
      <c r="J31" s="34">
        <f>H31*I31</f>
        <v>120000000</v>
      </c>
      <c r="K31" s="34">
        <v>8</v>
      </c>
      <c r="L31" s="56">
        <f t="shared" si="1"/>
        <v>12.5</v>
      </c>
      <c r="M31" s="34">
        <f>J31/K31*4</f>
        <v>60000000</v>
      </c>
      <c r="N31" s="130" t="s">
        <v>106</v>
      </c>
      <c r="O31" s="128" t="s">
        <v>19</v>
      </c>
      <c r="P31" s="128" t="s">
        <v>143</v>
      </c>
      <c r="R31" s="25"/>
    </row>
    <row r="32" spans="1:18" s="21" customFormat="1" ht="39" customHeight="1">
      <c r="A32" s="37"/>
      <c r="B32" s="38" t="s">
        <v>86</v>
      </c>
      <c r="C32" s="37"/>
      <c r="D32" s="37"/>
      <c r="E32" s="37"/>
      <c r="F32" s="37">
        <v>2017</v>
      </c>
      <c r="G32" s="37" t="s">
        <v>44</v>
      </c>
      <c r="H32" s="37">
        <v>2</v>
      </c>
      <c r="I32" s="48">
        <v>28200000</v>
      </c>
      <c r="J32" s="39">
        <f>H32*I32</f>
        <v>56400000</v>
      </c>
      <c r="K32" s="39">
        <v>5</v>
      </c>
      <c r="L32" s="39">
        <f t="shared" si="1"/>
        <v>20</v>
      </c>
      <c r="M32" s="39">
        <f>J32/K32*1</f>
        <v>11280000</v>
      </c>
      <c r="N32" s="131"/>
      <c r="O32" s="128"/>
      <c r="P32" s="128"/>
      <c r="R32" s="25"/>
    </row>
    <row r="33" spans="1:18" s="21" customFormat="1" ht="39" customHeight="1">
      <c r="A33" s="37"/>
      <c r="B33" s="38" t="s">
        <v>87</v>
      </c>
      <c r="C33" s="37"/>
      <c r="D33" s="37"/>
      <c r="E33" s="37"/>
      <c r="F33" s="37">
        <v>2017</v>
      </c>
      <c r="G33" s="37" t="s">
        <v>90</v>
      </c>
      <c r="H33" s="48">
        <v>1</v>
      </c>
      <c r="I33" s="48">
        <v>97350000</v>
      </c>
      <c r="J33" s="39">
        <f>H33*I33</f>
        <v>97350000</v>
      </c>
      <c r="K33" s="39">
        <v>20</v>
      </c>
      <c r="L33" s="39">
        <f t="shared" si="1"/>
        <v>5</v>
      </c>
      <c r="M33" s="39">
        <f>J33/K33*16</f>
        <v>77880000</v>
      </c>
      <c r="N33" s="131"/>
      <c r="O33" s="128"/>
      <c r="P33" s="128"/>
      <c r="R33" s="25"/>
    </row>
    <row r="34" spans="1:18" s="21" customFormat="1" ht="39" customHeight="1">
      <c r="A34" s="37"/>
      <c r="B34" s="38" t="s">
        <v>88</v>
      </c>
      <c r="C34" s="37"/>
      <c r="D34" s="37"/>
      <c r="E34" s="37"/>
      <c r="F34" s="37">
        <v>2017</v>
      </c>
      <c r="G34" s="37" t="s">
        <v>90</v>
      </c>
      <c r="H34" s="48">
        <v>1</v>
      </c>
      <c r="I34" s="48">
        <v>166038000</v>
      </c>
      <c r="J34" s="39">
        <f>H34*I34</f>
        <v>166038000</v>
      </c>
      <c r="K34" s="39">
        <v>8</v>
      </c>
      <c r="L34" s="57">
        <f t="shared" si="1"/>
        <v>12.5</v>
      </c>
      <c r="M34" s="39">
        <f>J34/K34*4</f>
        <v>83019000</v>
      </c>
      <c r="N34" s="131"/>
      <c r="O34" s="128"/>
      <c r="P34" s="128"/>
      <c r="R34" s="25"/>
    </row>
    <row r="35" spans="1:18" s="21" customFormat="1" ht="39" customHeight="1">
      <c r="A35" s="41"/>
      <c r="B35" s="42" t="s">
        <v>89</v>
      </c>
      <c r="C35" s="41"/>
      <c r="D35" s="41"/>
      <c r="E35" s="41"/>
      <c r="F35" s="41">
        <v>2017</v>
      </c>
      <c r="G35" s="41" t="s">
        <v>90</v>
      </c>
      <c r="H35" s="51">
        <v>2</v>
      </c>
      <c r="I35" s="51">
        <v>333626000</v>
      </c>
      <c r="J35" s="43">
        <f>I35</f>
        <v>333626000</v>
      </c>
      <c r="K35" s="43">
        <v>8</v>
      </c>
      <c r="L35" s="58">
        <f t="shared" si="1"/>
        <v>12.5</v>
      </c>
      <c r="M35" s="43">
        <f>J35/K35*4</f>
        <v>166813000</v>
      </c>
      <c r="N35" s="132"/>
      <c r="O35" s="128"/>
      <c r="P35" s="128"/>
      <c r="R35" s="25"/>
    </row>
    <row r="36" spans="1:18" s="22" customFormat="1" ht="96" customHeight="1">
      <c r="A36" s="27" t="s">
        <v>50</v>
      </c>
      <c r="B36" s="29" t="s">
        <v>46</v>
      </c>
      <c r="C36" s="27" t="s">
        <v>120</v>
      </c>
      <c r="D36" s="27" t="s">
        <v>97</v>
      </c>
      <c r="E36" s="27" t="s">
        <v>47</v>
      </c>
      <c r="F36" s="27"/>
      <c r="G36" s="27"/>
      <c r="H36" s="27">
        <f>H37</f>
        <v>2</v>
      </c>
      <c r="I36" s="27"/>
      <c r="J36" s="30">
        <f>J37</f>
        <v>40000000</v>
      </c>
      <c r="K36" s="30"/>
      <c r="L36" s="36"/>
      <c r="M36" s="30"/>
      <c r="N36" s="30"/>
      <c r="O36" s="30"/>
      <c r="P36" s="31"/>
      <c r="R36" s="25"/>
    </row>
    <row r="37" spans="1:18" s="21" customFormat="1" ht="103.5" customHeight="1">
      <c r="A37" s="28">
        <v>1</v>
      </c>
      <c r="B37" s="54" t="s">
        <v>48</v>
      </c>
      <c r="C37" s="28"/>
      <c r="D37" s="28"/>
      <c r="E37" s="28"/>
      <c r="F37" s="28">
        <v>2014</v>
      </c>
      <c r="G37" s="28" t="s">
        <v>44</v>
      </c>
      <c r="H37" s="28">
        <v>2</v>
      </c>
      <c r="I37" s="31">
        <v>20000000</v>
      </c>
      <c r="J37" s="31">
        <f>H37*I37</f>
        <v>40000000</v>
      </c>
      <c r="K37" s="31">
        <v>8</v>
      </c>
      <c r="L37" s="36">
        <f t="shared" si="1"/>
        <v>12.5</v>
      </c>
      <c r="M37" s="35">
        <f>J37/K37*1</f>
        <v>5000000</v>
      </c>
      <c r="N37" s="31" t="s">
        <v>49</v>
      </c>
      <c r="O37" s="31" t="s">
        <v>19</v>
      </c>
      <c r="P37" s="31" t="s">
        <v>143</v>
      </c>
      <c r="R37" s="25"/>
    </row>
    <row r="38" spans="1:18" s="22" customFormat="1" ht="73.5" customHeight="1">
      <c r="A38" s="27" t="s">
        <v>98</v>
      </c>
      <c r="B38" s="29" t="s">
        <v>122</v>
      </c>
      <c r="C38" s="27" t="s">
        <v>123</v>
      </c>
      <c r="D38" s="27" t="s">
        <v>124</v>
      </c>
      <c r="E38" s="27" t="s">
        <v>125</v>
      </c>
      <c r="F38" s="27"/>
      <c r="G38" s="27"/>
      <c r="H38" s="27">
        <f>SUM(H39:H40)</f>
        <v>2</v>
      </c>
      <c r="I38" s="30"/>
      <c r="J38" s="30">
        <f>SUM(J39:J40)</f>
        <v>50000000</v>
      </c>
      <c r="K38" s="30"/>
      <c r="L38" s="30"/>
      <c r="M38" s="30">
        <f>SUM(M39:M40)</f>
        <v>31250000</v>
      </c>
      <c r="N38" s="27"/>
      <c r="O38" s="30"/>
      <c r="P38" s="31"/>
      <c r="R38" s="25"/>
    </row>
    <row r="39" spans="1:18" s="21" customFormat="1" ht="44.25" customHeight="1">
      <c r="A39" s="32">
        <v>1</v>
      </c>
      <c r="B39" s="114" t="s">
        <v>126</v>
      </c>
      <c r="C39" s="32"/>
      <c r="D39" s="32"/>
      <c r="E39" s="32"/>
      <c r="F39" s="32">
        <v>2018</v>
      </c>
      <c r="G39" s="32" t="s">
        <v>44</v>
      </c>
      <c r="H39" s="32">
        <v>1</v>
      </c>
      <c r="I39" s="34">
        <v>35000000</v>
      </c>
      <c r="J39" s="34">
        <f>H39*I39</f>
        <v>35000000</v>
      </c>
      <c r="K39" s="34">
        <v>8</v>
      </c>
      <c r="L39" s="56">
        <f t="shared" si="1"/>
        <v>12.5</v>
      </c>
      <c r="M39" s="34">
        <f>J39/K39*5</f>
        <v>21875000</v>
      </c>
      <c r="N39" s="129" t="s">
        <v>127</v>
      </c>
      <c r="O39" s="129" t="s">
        <v>19</v>
      </c>
      <c r="P39" s="129" t="s">
        <v>143</v>
      </c>
      <c r="R39" s="25"/>
    </row>
    <row r="40" spans="1:18" s="21" customFormat="1" ht="42.75" customHeight="1">
      <c r="A40" s="37">
        <v>2</v>
      </c>
      <c r="B40" s="42" t="s">
        <v>129</v>
      </c>
      <c r="C40" s="37"/>
      <c r="D40" s="37"/>
      <c r="E40" s="37"/>
      <c r="F40" s="37">
        <v>2018</v>
      </c>
      <c r="G40" s="37" t="s">
        <v>29</v>
      </c>
      <c r="H40" s="37">
        <v>1</v>
      </c>
      <c r="I40" s="39">
        <v>15000000</v>
      </c>
      <c r="J40" s="39">
        <f>H40*I40</f>
        <v>15000000</v>
      </c>
      <c r="K40" s="40">
        <v>8</v>
      </c>
      <c r="L40" s="82">
        <f t="shared" si="1"/>
        <v>12.5</v>
      </c>
      <c r="M40" s="40">
        <f>J40/K40*5</f>
        <v>9375000</v>
      </c>
      <c r="N40" s="129"/>
      <c r="O40" s="129"/>
      <c r="P40" s="129"/>
      <c r="R40" s="25"/>
    </row>
    <row r="41" spans="1:18" s="22" customFormat="1" ht="61.5" customHeight="1">
      <c r="A41" s="27" t="s">
        <v>99</v>
      </c>
      <c r="B41" s="29" t="s">
        <v>100</v>
      </c>
      <c r="C41" s="27" t="s">
        <v>92</v>
      </c>
      <c r="D41" s="27" t="s">
        <v>96</v>
      </c>
      <c r="E41" s="27" t="s">
        <v>102</v>
      </c>
      <c r="F41" s="27"/>
      <c r="G41" s="27"/>
      <c r="H41" s="27">
        <f>H42</f>
        <v>1</v>
      </c>
      <c r="I41" s="30"/>
      <c r="J41" s="30">
        <f>J42</f>
        <v>32000000</v>
      </c>
      <c r="K41" s="30"/>
      <c r="L41" s="30"/>
      <c r="M41" s="30">
        <f>M42</f>
        <v>0</v>
      </c>
      <c r="N41" s="55"/>
      <c r="O41" s="31"/>
      <c r="P41" s="31"/>
      <c r="R41" s="25"/>
    </row>
    <row r="42" spans="1:18" s="84" customFormat="1" ht="76.5" customHeight="1">
      <c r="A42" s="28">
        <v>1</v>
      </c>
      <c r="B42" s="54" t="s">
        <v>103</v>
      </c>
      <c r="C42" s="28"/>
      <c r="D42" s="28"/>
      <c r="E42" s="28"/>
      <c r="F42" s="28">
        <v>2016</v>
      </c>
      <c r="G42" s="28" t="s">
        <v>44</v>
      </c>
      <c r="H42" s="28">
        <v>1</v>
      </c>
      <c r="I42" s="31">
        <v>32000000</v>
      </c>
      <c r="J42" s="31">
        <f>H42*I42</f>
        <v>32000000</v>
      </c>
      <c r="K42" s="31">
        <v>5</v>
      </c>
      <c r="L42" s="62">
        <f t="shared" si="1"/>
        <v>20</v>
      </c>
      <c r="M42" s="31"/>
      <c r="N42" s="55" t="s">
        <v>104</v>
      </c>
      <c r="O42" s="31" t="s">
        <v>19</v>
      </c>
      <c r="P42" s="31" t="s">
        <v>143</v>
      </c>
      <c r="R42" s="110"/>
    </row>
    <row r="43" spans="1:18" s="111" customFormat="1" ht="96">
      <c r="A43" s="27" t="s">
        <v>133</v>
      </c>
      <c r="B43" s="29" t="s">
        <v>134</v>
      </c>
      <c r="C43" s="27" t="s">
        <v>123</v>
      </c>
      <c r="D43" s="27" t="s">
        <v>136</v>
      </c>
      <c r="E43" s="27" t="s">
        <v>135</v>
      </c>
      <c r="F43" s="27"/>
      <c r="G43" s="27"/>
      <c r="H43" s="27">
        <f>SUM(H44:H45)</f>
        <v>2</v>
      </c>
      <c r="I43" s="30"/>
      <c r="J43" s="30">
        <f>SUM(J44:J45)</f>
        <v>27500000</v>
      </c>
      <c r="K43" s="30"/>
      <c r="L43" s="30"/>
      <c r="M43" s="30">
        <f>SUM(M44:M45)</f>
        <v>17187500</v>
      </c>
      <c r="N43" s="27"/>
      <c r="O43" s="30"/>
      <c r="P43" s="31"/>
      <c r="R43" s="110"/>
    </row>
    <row r="44" spans="1:18" s="84" customFormat="1" ht="44.25" customHeight="1">
      <c r="A44" s="32">
        <v>1</v>
      </c>
      <c r="B44" s="114" t="s">
        <v>138</v>
      </c>
      <c r="C44" s="32"/>
      <c r="D44" s="32"/>
      <c r="E44" s="32"/>
      <c r="F44" s="32">
        <v>2018</v>
      </c>
      <c r="G44" s="32" t="s">
        <v>44</v>
      </c>
      <c r="H44" s="32">
        <v>1</v>
      </c>
      <c r="I44" s="34">
        <v>15000000</v>
      </c>
      <c r="J44" s="34">
        <f>H44*I44</f>
        <v>15000000</v>
      </c>
      <c r="K44" s="34">
        <v>8</v>
      </c>
      <c r="L44" s="56">
        <f>100/K44</f>
        <v>12.5</v>
      </c>
      <c r="M44" s="34">
        <f>J44/K44*5</f>
        <v>9375000</v>
      </c>
      <c r="N44" s="148" t="s">
        <v>142</v>
      </c>
      <c r="O44" s="148" t="s">
        <v>19</v>
      </c>
      <c r="P44" s="148" t="s">
        <v>143</v>
      </c>
      <c r="R44" s="110"/>
    </row>
    <row r="45" spans="1:18" s="84" customFormat="1" ht="42.75" customHeight="1">
      <c r="A45" s="37">
        <v>2</v>
      </c>
      <c r="B45" s="38" t="s">
        <v>137</v>
      </c>
      <c r="C45" s="37"/>
      <c r="D45" s="37"/>
      <c r="E45" s="37"/>
      <c r="F45" s="37">
        <v>2018</v>
      </c>
      <c r="G45" s="37" t="s">
        <v>29</v>
      </c>
      <c r="H45" s="37">
        <v>1</v>
      </c>
      <c r="I45" s="39">
        <v>12500000</v>
      </c>
      <c r="J45" s="39">
        <f>H45*I45</f>
        <v>12500000</v>
      </c>
      <c r="K45" s="39">
        <v>8</v>
      </c>
      <c r="L45" s="57">
        <f>100/K45</f>
        <v>12.5</v>
      </c>
      <c r="M45" s="39">
        <f>J45/K45*5</f>
        <v>7812500</v>
      </c>
      <c r="N45" s="149"/>
      <c r="O45" s="149"/>
      <c r="P45" s="149"/>
      <c r="R45" s="110"/>
    </row>
    <row r="46" spans="1:16" s="94" customFormat="1" ht="2.25" customHeight="1">
      <c r="A46" s="112"/>
      <c r="B46" s="113"/>
      <c r="C46" s="41"/>
      <c r="D46" s="41"/>
      <c r="E46" s="41"/>
      <c r="F46" s="97"/>
      <c r="G46" s="97"/>
      <c r="H46" s="97"/>
      <c r="I46" s="97"/>
      <c r="J46" s="97"/>
      <c r="K46" s="97"/>
      <c r="L46" s="97"/>
      <c r="M46" s="97"/>
      <c r="N46" s="97"/>
      <c r="O46" s="97"/>
      <c r="P46" s="97"/>
    </row>
    <row r="47" spans="1:16" s="111" customFormat="1" ht="66.75" customHeight="1">
      <c r="A47" s="27" t="s">
        <v>140</v>
      </c>
      <c r="B47" s="29" t="s">
        <v>141</v>
      </c>
      <c r="C47" s="27" t="s">
        <v>145</v>
      </c>
      <c r="D47" s="27" t="s">
        <v>146</v>
      </c>
      <c r="E47" s="27" t="s">
        <v>166</v>
      </c>
      <c r="F47" s="27"/>
      <c r="G47" s="27"/>
      <c r="H47" s="27">
        <f>H48</f>
        <v>1</v>
      </c>
      <c r="I47" s="27"/>
      <c r="J47" s="126">
        <f>J48</f>
        <v>37000000</v>
      </c>
      <c r="K47" s="126"/>
      <c r="L47" s="126"/>
      <c r="M47" s="126">
        <f>M48</f>
        <v>22200000</v>
      </c>
      <c r="N47" s="27"/>
      <c r="O47" s="27"/>
      <c r="P47" s="27"/>
    </row>
    <row r="48" spans="1:16" s="84" customFormat="1" ht="91.5" customHeight="1">
      <c r="A48" s="123"/>
      <c r="B48" s="123" t="s">
        <v>144</v>
      </c>
      <c r="C48" s="124"/>
      <c r="D48" s="124"/>
      <c r="E48" s="124"/>
      <c r="F48" s="124">
        <v>2017</v>
      </c>
      <c r="G48" s="124" t="s">
        <v>29</v>
      </c>
      <c r="H48" s="123">
        <v>1</v>
      </c>
      <c r="I48" s="83">
        <v>37000000</v>
      </c>
      <c r="J48" s="83">
        <f>H48*I48</f>
        <v>37000000</v>
      </c>
      <c r="K48" s="123">
        <v>10</v>
      </c>
      <c r="L48" s="123">
        <v>12.5</v>
      </c>
      <c r="M48" s="125">
        <f>J48/K48*6</f>
        <v>22200000</v>
      </c>
      <c r="N48" s="83" t="s">
        <v>142</v>
      </c>
      <c r="O48" s="83" t="s">
        <v>19</v>
      </c>
      <c r="P48" s="83" t="s">
        <v>143</v>
      </c>
    </row>
    <row r="49" spans="1:18" s="111" customFormat="1" ht="96" customHeight="1">
      <c r="A49" s="27" t="s">
        <v>147</v>
      </c>
      <c r="B49" s="29" t="s">
        <v>148</v>
      </c>
      <c r="C49" s="27" t="s">
        <v>123</v>
      </c>
      <c r="D49" s="27" t="s">
        <v>149</v>
      </c>
      <c r="E49" s="27" t="s">
        <v>47</v>
      </c>
      <c r="F49" s="27"/>
      <c r="G49" s="27"/>
      <c r="H49" s="27">
        <f>H50</f>
        <v>2</v>
      </c>
      <c r="I49" s="27"/>
      <c r="J49" s="30">
        <f>J50</f>
        <v>40000000</v>
      </c>
      <c r="K49" s="30"/>
      <c r="L49" s="36"/>
      <c r="M49" s="30"/>
      <c r="N49" s="30"/>
      <c r="O49" s="30"/>
      <c r="P49" s="31"/>
      <c r="R49" s="110"/>
    </row>
    <row r="50" spans="1:18" s="84" customFormat="1" ht="103.5" customHeight="1">
      <c r="A50" s="28">
        <v>1</v>
      </c>
      <c r="B50" s="54" t="s">
        <v>48</v>
      </c>
      <c r="C50" s="28"/>
      <c r="D50" s="28"/>
      <c r="E50" s="28"/>
      <c r="F50" s="28">
        <v>2017</v>
      </c>
      <c r="G50" s="28" t="s">
        <v>44</v>
      </c>
      <c r="H50" s="28">
        <v>2</v>
      </c>
      <c r="I50" s="31">
        <v>20000000</v>
      </c>
      <c r="J50" s="31">
        <f>H50*I50</f>
        <v>40000000</v>
      </c>
      <c r="K50" s="31">
        <v>8</v>
      </c>
      <c r="L50" s="36">
        <f>100/K50</f>
        <v>12.5</v>
      </c>
      <c r="M50" s="35">
        <f>J50/K50*4</f>
        <v>20000000</v>
      </c>
      <c r="N50" s="31" t="s">
        <v>49</v>
      </c>
      <c r="O50" s="31" t="s">
        <v>19</v>
      </c>
      <c r="P50" s="31" t="s">
        <v>143</v>
      </c>
      <c r="R50" s="110"/>
    </row>
    <row r="51" spans="1:18" s="111" customFormat="1" ht="96" customHeight="1">
      <c r="A51" s="27" t="s">
        <v>161</v>
      </c>
      <c r="B51" s="29" t="s">
        <v>148</v>
      </c>
      <c r="C51" s="27" t="s">
        <v>123</v>
      </c>
      <c r="D51" s="27" t="s">
        <v>149</v>
      </c>
      <c r="E51" s="27" t="s">
        <v>47</v>
      </c>
      <c r="F51" s="27"/>
      <c r="G51" s="27"/>
      <c r="H51" s="27">
        <f>H52</f>
        <v>2</v>
      </c>
      <c r="I51" s="27"/>
      <c r="J51" s="30">
        <f>J52</f>
        <v>40000000</v>
      </c>
      <c r="K51" s="30"/>
      <c r="L51" s="62"/>
      <c r="M51" s="30"/>
      <c r="N51" s="30"/>
      <c r="O51" s="30"/>
      <c r="P51" s="31"/>
      <c r="R51" s="110"/>
    </row>
    <row r="52" spans="1:18" s="84" customFormat="1" ht="103.5" customHeight="1">
      <c r="A52" s="100">
        <v>1</v>
      </c>
      <c r="B52" s="101" t="s">
        <v>48</v>
      </c>
      <c r="C52" s="100"/>
      <c r="D52" s="100"/>
      <c r="E52" s="100"/>
      <c r="F52" s="100">
        <v>2017</v>
      </c>
      <c r="G52" s="100" t="s">
        <v>44</v>
      </c>
      <c r="H52" s="100">
        <v>2</v>
      </c>
      <c r="I52" s="40">
        <v>20000000</v>
      </c>
      <c r="J52" s="40">
        <f>H52*I52</f>
        <v>40000000</v>
      </c>
      <c r="K52" s="40">
        <v>8</v>
      </c>
      <c r="L52" s="82">
        <f>100/K52</f>
        <v>12.5</v>
      </c>
      <c r="M52" s="40">
        <f>J52/K52*4</f>
        <v>20000000</v>
      </c>
      <c r="N52" s="40" t="s">
        <v>49</v>
      </c>
      <c r="O52" s="40" t="s">
        <v>19</v>
      </c>
      <c r="P52" s="40" t="s">
        <v>143</v>
      </c>
      <c r="R52" s="110"/>
    </row>
    <row r="53" spans="1:16" s="84" customFormat="1" ht="144">
      <c r="A53" s="27" t="s">
        <v>169</v>
      </c>
      <c r="B53" s="106" t="s">
        <v>162</v>
      </c>
      <c r="C53" s="27" t="s">
        <v>163</v>
      </c>
      <c r="D53" s="27" t="s">
        <v>164</v>
      </c>
      <c r="E53" s="27" t="s">
        <v>165</v>
      </c>
      <c r="F53" s="109"/>
      <c r="G53" s="107"/>
      <c r="H53" s="108">
        <f>SUM(H54:H61)</f>
        <v>18</v>
      </c>
      <c r="I53" s="108"/>
      <c r="J53" s="109">
        <f>SUM(J54:J61)</f>
        <v>1084500000</v>
      </c>
      <c r="K53" s="109"/>
      <c r="L53" s="109"/>
      <c r="M53" s="109">
        <f>SUM(M54:M61)</f>
        <v>974400000</v>
      </c>
      <c r="N53" s="27"/>
      <c r="O53" s="27"/>
      <c r="P53" s="27"/>
    </row>
    <row r="54" spans="1:16" s="84" customFormat="1" ht="26.25" customHeight="1">
      <c r="A54" s="32">
        <v>1</v>
      </c>
      <c r="B54" s="85" t="s">
        <v>150</v>
      </c>
      <c r="C54" s="102"/>
      <c r="D54" s="103"/>
      <c r="E54" s="103"/>
      <c r="F54" s="115" t="s">
        <v>159</v>
      </c>
      <c r="G54" s="102" t="s">
        <v>151</v>
      </c>
      <c r="H54" s="103">
        <v>7</v>
      </c>
      <c r="I54" s="103">
        <v>110000000</v>
      </c>
      <c r="J54" s="104">
        <f aca="true" t="shared" si="3" ref="J54:J61">I54*H54</f>
        <v>770000000</v>
      </c>
      <c r="K54" s="118">
        <v>10</v>
      </c>
      <c r="L54" s="105">
        <f>100/K54</f>
        <v>10</v>
      </c>
      <c r="M54" s="99">
        <f aca="true" t="shared" si="4" ref="M54:M59">J54/K54*9</f>
        <v>693000000</v>
      </c>
      <c r="N54" s="150" t="s">
        <v>160</v>
      </c>
      <c r="O54" s="153" t="s">
        <v>19</v>
      </c>
      <c r="P54" s="153" t="s">
        <v>143</v>
      </c>
    </row>
    <row r="55" spans="1:16" s="84" customFormat="1" ht="28.5" customHeight="1">
      <c r="A55" s="37">
        <v>2</v>
      </c>
      <c r="B55" s="90" t="s">
        <v>152</v>
      </c>
      <c r="C55" s="91"/>
      <c r="D55" s="92"/>
      <c r="E55" s="92"/>
      <c r="F55" s="116" t="s">
        <v>159</v>
      </c>
      <c r="G55" s="91" t="s">
        <v>151</v>
      </c>
      <c r="H55" s="92">
        <v>5</v>
      </c>
      <c r="I55" s="92">
        <v>27000000</v>
      </c>
      <c r="J55" s="93">
        <f t="shared" si="3"/>
        <v>135000000</v>
      </c>
      <c r="K55" s="119">
        <v>10</v>
      </c>
      <c r="L55" s="96">
        <f aca="true" t="shared" si="5" ref="L55:L61">100/K55</f>
        <v>10</v>
      </c>
      <c r="M55" s="39">
        <f t="shared" si="4"/>
        <v>121500000</v>
      </c>
      <c r="N55" s="151"/>
      <c r="O55" s="149"/>
      <c r="P55" s="149"/>
    </row>
    <row r="56" spans="1:16" s="84" customFormat="1" ht="18.75" customHeight="1">
      <c r="A56" s="37">
        <v>3</v>
      </c>
      <c r="B56" s="90" t="s">
        <v>150</v>
      </c>
      <c r="C56" s="91"/>
      <c r="D56" s="92"/>
      <c r="E56" s="92"/>
      <c r="F56" s="116" t="s">
        <v>159</v>
      </c>
      <c r="G56" s="91" t="s">
        <v>151</v>
      </c>
      <c r="H56" s="92">
        <v>1</v>
      </c>
      <c r="I56" s="92">
        <v>110000000</v>
      </c>
      <c r="J56" s="93">
        <f t="shared" si="3"/>
        <v>110000000</v>
      </c>
      <c r="K56" s="120">
        <v>10</v>
      </c>
      <c r="L56" s="96">
        <f t="shared" si="5"/>
        <v>10</v>
      </c>
      <c r="M56" s="39">
        <f t="shared" si="4"/>
        <v>99000000</v>
      </c>
      <c r="N56" s="151"/>
      <c r="O56" s="149"/>
      <c r="P56" s="149"/>
    </row>
    <row r="57" spans="1:16" s="84" customFormat="1" ht="45" customHeight="1">
      <c r="A57" s="37">
        <v>4</v>
      </c>
      <c r="B57" s="90" t="s">
        <v>153</v>
      </c>
      <c r="C57" s="91"/>
      <c r="D57" s="92"/>
      <c r="E57" s="92"/>
      <c r="F57" s="116" t="s">
        <v>159</v>
      </c>
      <c r="G57" s="91" t="s">
        <v>151</v>
      </c>
      <c r="H57" s="92">
        <v>1</v>
      </c>
      <c r="I57" s="92">
        <v>27000000</v>
      </c>
      <c r="J57" s="93">
        <f t="shared" si="3"/>
        <v>27000000</v>
      </c>
      <c r="K57" s="120">
        <v>10</v>
      </c>
      <c r="L57" s="96">
        <f t="shared" si="5"/>
        <v>10</v>
      </c>
      <c r="M57" s="39">
        <f t="shared" si="4"/>
        <v>24300000</v>
      </c>
      <c r="N57" s="151"/>
      <c r="O57" s="149"/>
      <c r="P57" s="149"/>
    </row>
    <row r="58" spans="1:16" s="84" customFormat="1" ht="27.75" customHeight="1">
      <c r="A58" s="37">
        <v>5</v>
      </c>
      <c r="B58" s="90" t="s">
        <v>154</v>
      </c>
      <c r="C58" s="91"/>
      <c r="D58" s="92"/>
      <c r="E58" s="92"/>
      <c r="F58" s="116" t="s">
        <v>159</v>
      </c>
      <c r="G58" s="91" t="s">
        <v>151</v>
      </c>
      <c r="H58" s="92">
        <v>1</v>
      </c>
      <c r="I58" s="92">
        <v>11800000</v>
      </c>
      <c r="J58" s="93">
        <f t="shared" si="3"/>
        <v>11800000</v>
      </c>
      <c r="K58" s="119">
        <v>10</v>
      </c>
      <c r="L58" s="96">
        <f t="shared" si="5"/>
        <v>10</v>
      </c>
      <c r="M58" s="39">
        <f t="shared" si="4"/>
        <v>10620000</v>
      </c>
      <c r="N58" s="151"/>
      <c r="O58" s="149"/>
      <c r="P58" s="149"/>
    </row>
    <row r="59" spans="1:16" s="84" customFormat="1" ht="17.25" customHeight="1">
      <c r="A59" s="37">
        <v>6</v>
      </c>
      <c r="B59" s="90" t="s">
        <v>155</v>
      </c>
      <c r="C59" s="91"/>
      <c r="D59" s="92"/>
      <c r="E59" s="92"/>
      <c r="F59" s="116" t="s">
        <v>159</v>
      </c>
      <c r="G59" s="91" t="s">
        <v>151</v>
      </c>
      <c r="H59" s="92">
        <v>1</v>
      </c>
      <c r="I59" s="92">
        <v>14200000</v>
      </c>
      <c r="J59" s="93">
        <f t="shared" si="3"/>
        <v>14200000</v>
      </c>
      <c r="K59" s="119">
        <v>10</v>
      </c>
      <c r="L59" s="96">
        <f t="shared" si="5"/>
        <v>10</v>
      </c>
      <c r="M59" s="39">
        <f t="shared" si="4"/>
        <v>12780000</v>
      </c>
      <c r="N59" s="151"/>
      <c r="O59" s="149"/>
      <c r="P59" s="149"/>
    </row>
    <row r="60" spans="1:16" s="94" customFormat="1" ht="17.25" customHeight="1">
      <c r="A60" s="37">
        <v>7</v>
      </c>
      <c r="B60" s="90" t="s">
        <v>156</v>
      </c>
      <c r="C60" s="91"/>
      <c r="D60" s="92"/>
      <c r="E60" s="92"/>
      <c r="F60" s="116" t="s">
        <v>159</v>
      </c>
      <c r="G60" s="91" t="s">
        <v>157</v>
      </c>
      <c r="H60" s="92">
        <v>1</v>
      </c>
      <c r="I60" s="92">
        <v>5500000</v>
      </c>
      <c r="J60" s="93">
        <f t="shared" si="3"/>
        <v>5500000</v>
      </c>
      <c r="K60" s="121">
        <v>5</v>
      </c>
      <c r="L60" s="96">
        <f t="shared" si="5"/>
        <v>20</v>
      </c>
      <c r="M60" s="39">
        <f>J60/K60*4</f>
        <v>4400000</v>
      </c>
      <c r="N60" s="151"/>
      <c r="O60" s="149"/>
      <c r="P60" s="149"/>
    </row>
    <row r="61" spans="1:16" s="94" customFormat="1" ht="18" customHeight="1">
      <c r="A61" s="41">
        <v>8</v>
      </c>
      <c r="B61" s="86" t="s">
        <v>158</v>
      </c>
      <c r="C61" s="87"/>
      <c r="D61" s="88"/>
      <c r="E61" s="88"/>
      <c r="F61" s="117" t="s">
        <v>159</v>
      </c>
      <c r="G61" s="87" t="s">
        <v>157</v>
      </c>
      <c r="H61" s="88">
        <v>1</v>
      </c>
      <c r="I61" s="88">
        <v>11000000</v>
      </c>
      <c r="J61" s="89">
        <f t="shared" si="3"/>
        <v>11000000</v>
      </c>
      <c r="K61" s="122">
        <v>5</v>
      </c>
      <c r="L61" s="98">
        <f t="shared" si="5"/>
        <v>20</v>
      </c>
      <c r="M61" s="43">
        <f>J61/K61*4</f>
        <v>8800000</v>
      </c>
      <c r="N61" s="152"/>
      <c r="O61" s="154"/>
      <c r="P61" s="154"/>
    </row>
    <row r="62" spans="2:5" s="94" customFormat="1" ht="12">
      <c r="B62" s="95"/>
      <c r="C62" s="84"/>
      <c r="D62" s="84"/>
      <c r="E62" s="84"/>
    </row>
  </sheetData>
  <sheetProtection/>
  <mergeCells count="35">
    <mergeCell ref="N39:N40"/>
    <mergeCell ref="O39:O40"/>
    <mergeCell ref="P24:P27"/>
    <mergeCell ref="N44:N45"/>
    <mergeCell ref="O44:O45"/>
    <mergeCell ref="P44:P45"/>
    <mergeCell ref="N54:N61"/>
    <mergeCell ref="O54:O61"/>
    <mergeCell ref="P54:P61"/>
    <mergeCell ref="A6:P6"/>
    <mergeCell ref="R8:S8"/>
    <mergeCell ref="C8:C10"/>
    <mergeCell ref="D8:D10"/>
    <mergeCell ref="G8:G10"/>
    <mergeCell ref="H8:J9"/>
    <mergeCell ref="A1:F1"/>
    <mergeCell ref="A2:F2"/>
    <mergeCell ref="A8:A10"/>
    <mergeCell ref="K8:M9"/>
    <mergeCell ref="N8:O9"/>
    <mergeCell ref="F8:F10"/>
    <mergeCell ref="E8:E10"/>
    <mergeCell ref="A4:P4"/>
    <mergeCell ref="B8:B10"/>
    <mergeCell ref="A5:P5"/>
    <mergeCell ref="P31:P35"/>
    <mergeCell ref="P39:P40"/>
    <mergeCell ref="N31:N35"/>
    <mergeCell ref="N24:N27"/>
    <mergeCell ref="O24:O27"/>
    <mergeCell ref="P8:P10"/>
    <mergeCell ref="N13:N22"/>
    <mergeCell ref="O13:O22"/>
    <mergeCell ref="O31:O35"/>
    <mergeCell ref="P13:P22"/>
  </mergeCells>
  <printOptions/>
  <pageMargins left="0.2" right="0.2" top="0.25" bottom="0.2" header="0.25" footer="0.2"/>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Q39"/>
  <sheetViews>
    <sheetView view="pageLayout" workbookViewId="0" topLeftCell="A1">
      <selection activeCell="A7" sqref="A7"/>
    </sheetView>
  </sheetViews>
  <sheetFormatPr defaultColWidth="9.00390625" defaultRowHeight="15.75"/>
  <cols>
    <col min="1" max="1" width="3.625" style="0" customWidth="1"/>
    <col min="2" max="2" width="18.625" style="9" customWidth="1"/>
    <col min="3" max="3" width="9.25390625" style="14" customWidth="1"/>
    <col min="4" max="4" width="8.75390625" style="14" customWidth="1"/>
    <col min="5" max="5" width="9.00390625" style="14" customWidth="1"/>
    <col min="6" max="6" width="4.625" style="0" customWidth="1"/>
    <col min="7" max="7" width="5.25390625" style="0" customWidth="1"/>
    <col min="8" max="8" width="4.625" style="0" customWidth="1"/>
    <col min="9" max="9" width="10.25390625" style="0" customWidth="1"/>
    <col min="10" max="10" width="10.375" style="0" customWidth="1"/>
    <col min="11" max="11" width="5.125" style="0" customWidth="1"/>
    <col min="12" max="12" width="3.875" style="0" customWidth="1"/>
    <col min="13" max="13" width="10.625" style="0" customWidth="1"/>
    <col min="14" max="14" width="8.125" style="0" customWidth="1"/>
    <col min="15" max="15" width="8.375" style="0" customWidth="1"/>
    <col min="16" max="16" width="6.25390625" style="0" customWidth="1"/>
    <col min="17" max="17" width="5.75390625" style="0" customWidth="1"/>
  </cols>
  <sheetData>
    <row r="1" spans="1:8" ht="15.75">
      <c r="A1" s="158" t="s">
        <v>71</v>
      </c>
      <c r="B1" s="158"/>
      <c r="C1" s="158"/>
      <c r="D1" s="158"/>
      <c r="E1" s="158"/>
      <c r="F1" s="158"/>
      <c r="G1" s="3"/>
      <c r="H1" s="3"/>
    </row>
    <row r="2" spans="1:8" ht="15.75">
      <c r="A2" s="158" t="s">
        <v>70</v>
      </c>
      <c r="B2" s="158"/>
      <c r="C2" s="158"/>
      <c r="D2" s="158"/>
      <c r="E2" s="158"/>
      <c r="F2" s="158"/>
      <c r="G2" s="3"/>
      <c r="H2" s="3"/>
    </row>
    <row r="3" ht="15.75"/>
    <row r="4" spans="1:17" ht="27" customHeight="1">
      <c r="A4" s="159" t="s">
        <v>73</v>
      </c>
      <c r="B4" s="159"/>
      <c r="C4" s="159"/>
      <c r="D4" s="159"/>
      <c r="E4" s="159"/>
      <c r="F4" s="159"/>
      <c r="G4" s="159"/>
      <c r="H4" s="159"/>
      <c r="I4" s="159"/>
      <c r="J4" s="159"/>
      <c r="K4" s="159"/>
      <c r="L4" s="159"/>
      <c r="M4" s="159"/>
      <c r="N4" s="159"/>
      <c r="O4" s="159"/>
      <c r="P4" s="159"/>
      <c r="Q4" s="159"/>
    </row>
    <row r="5" spans="1:17" ht="27.75" customHeight="1">
      <c r="A5" s="160" t="s">
        <v>69</v>
      </c>
      <c r="B5" s="160"/>
      <c r="C5" s="160"/>
      <c r="D5" s="160"/>
      <c r="E5" s="160"/>
      <c r="F5" s="160"/>
      <c r="G5" s="160"/>
      <c r="H5" s="160"/>
      <c r="I5" s="160"/>
      <c r="J5" s="160"/>
      <c r="K5" s="160"/>
      <c r="L5" s="160"/>
      <c r="M5" s="160"/>
      <c r="N5" s="160"/>
      <c r="O5" s="160"/>
      <c r="P5" s="160"/>
      <c r="Q5" s="160"/>
    </row>
    <row r="6" spans="1:17" ht="21.75" customHeight="1">
      <c r="A6" s="161" t="s">
        <v>171</v>
      </c>
      <c r="B6" s="161"/>
      <c r="C6" s="161"/>
      <c r="D6" s="161"/>
      <c r="E6" s="161"/>
      <c r="F6" s="161"/>
      <c r="G6" s="161"/>
      <c r="H6" s="161"/>
      <c r="I6" s="161"/>
      <c r="J6" s="161"/>
      <c r="K6" s="161"/>
      <c r="L6" s="161"/>
      <c r="M6" s="161"/>
      <c r="N6" s="161"/>
      <c r="O6" s="161"/>
      <c r="P6" s="161"/>
      <c r="Q6" s="161"/>
    </row>
    <row r="7" spans="1:16" ht="23.25" customHeight="1">
      <c r="A7" s="63"/>
      <c r="B7" s="63"/>
      <c r="C7" s="63"/>
      <c r="D7" s="63"/>
      <c r="E7" s="63"/>
      <c r="F7" s="63"/>
      <c r="G7" s="63"/>
      <c r="H7" s="63"/>
      <c r="I7" s="63"/>
      <c r="J7" s="63"/>
      <c r="K7" s="63"/>
      <c r="L7" s="63"/>
      <c r="M7" s="63"/>
      <c r="N7" s="63"/>
      <c r="O7" s="63"/>
      <c r="P7" s="26" t="s">
        <v>112</v>
      </c>
    </row>
    <row r="8" spans="1:17" s="12" customFormat="1" ht="31.5" customHeight="1">
      <c r="A8" s="155" t="s">
        <v>0</v>
      </c>
      <c r="B8" s="155" t="s">
        <v>18</v>
      </c>
      <c r="C8" s="155" t="s">
        <v>20</v>
      </c>
      <c r="D8" s="155" t="s">
        <v>21</v>
      </c>
      <c r="E8" s="155" t="s">
        <v>14</v>
      </c>
      <c r="F8" s="155" t="s">
        <v>25</v>
      </c>
      <c r="G8" s="155" t="s">
        <v>28</v>
      </c>
      <c r="H8" s="155" t="s">
        <v>1</v>
      </c>
      <c r="I8" s="155"/>
      <c r="J8" s="155"/>
      <c r="K8" s="137" t="s">
        <v>115</v>
      </c>
      <c r="L8" s="137"/>
      <c r="M8" s="137"/>
      <c r="N8" s="155" t="s">
        <v>15</v>
      </c>
      <c r="O8" s="155" t="s">
        <v>111</v>
      </c>
      <c r="P8" s="155"/>
      <c r="Q8" s="155" t="s">
        <v>121</v>
      </c>
    </row>
    <row r="9" spans="1:17" s="12" customFormat="1" ht="12.75">
      <c r="A9" s="155"/>
      <c r="B9" s="155"/>
      <c r="C9" s="155"/>
      <c r="D9" s="155"/>
      <c r="E9" s="155"/>
      <c r="F9" s="155"/>
      <c r="G9" s="155"/>
      <c r="H9" s="155"/>
      <c r="I9" s="155"/>
      <c r="J9" s="155"/>
      <c r="K9" s="137"/>
      <c r="L9" s="137"/>
      <c r="M9" s="137"/>
      <c r="N9" s="155"/>
      <c r="O9" s="155"/>
      <c r="P9" s="155"/>
      <c r="Q9" s="155"/>
    </row>
    <row r="10" spans="1:17" s="12" customFormat="1" ht="64.5" customHeight="1">
      <c r="A10" s="155"/>
      <c r="B10" s="155"/>
      <c r="C10" s="155"/>
      <c r="D10" s="155"/>
      <c r="E10" s="155"/>
      <c r="F10" s="155"/>
      <c r="G10" s="155"/>
      <c r="H10" s="65" t="s">
        <v>11</v>
      </c>
      <c r="I10" s="64" t="s">
        <v>12</v>
      </c>
      <c r="J10" s="64" t="s">
        <v>13</v>
      </c>
      <c r="K10" s="27" t="s">
        <v>119</v>
      </c>
      <c r="L10" s="27" t="s">
        <v>130</v>
      </c>
      <c r="M10" s="27" t="s">
        <v>118</v>
      </c>
      <c r="N10" s="155"/>
      <c r="O10" s="64" t="s">
        <v>17</v>
      </c>
      <c r="P10" s="64" t="s">
        <v>16</v>
      </c>
      <c r="Q10" s="155"/>
    </row>
    <row r="11" spans="1:17" s="12" customFormat="1" ht="15" customHeight="1">
      <c r="A11" s="66" t="s">
        <v>2</v>
      </c>
      <c r="B11" s="66" t="s">
        <v>3</v>
      </c>
      <c r="C11" s="66" t="s">
        <v>4</v>
      </c>
      <c r="D11" s="66" t="s">
        <v>5</v>
      </c>
      <c r="E11" s="66" t="s">
        <v>6</v>
      </c>
      <c r="F11" s="66" t="s">
        <v>7</v>
      </c>
      <c r="G11" s="66" t="s">
        <v>9</v>
      </c>
      <c r="H11" s="66">
        <v>1</v>
      </c>
      <c r="I11" s="66">
        <v>2</v>
      </c>
      <c r="J11" s="66" t="s">
        <v>74</v>
      </c>
      <c r="K11" s="28"/>
      <c r="L11" s="28"/>
      <c r="M11" s="28"/>
      <c r="N11" s="66" t="s">
        <v>10</v>
      </c>
      <c r="O11" s="66" t="s">
        <v>8</v>
      </c>
      <c r="P11" s="66" t="s">
        <v>75</v>
      </c>
      <c r="Q11" s="66"/>
    </row>
    <row r="12" spans="1:17" s="13" customFormat="1" ht="65.25" customHeight="1">
      <c r="A12" s="67" t="s">
        <v>10</v>
      </c>
      <c r="B12" s="68" t="s">
        <v>52</v>
      </c>
      <c r="C12" s="69" t="s">
        <v>113</v>
      </c>
      <c r="D12" s="67" t="s">
        <v>105</v>
      </c>
      <c r="E12" s="67" t="s">
        <v>51</v>
      </c>
      <c r="F12" s="67"/>
      <c r="G12" s="67"/>
      <c r="H12" s="67">
        <f>SUM(H13:H15)</f>
        <v>3</v>
      </c>
      <c r="I12" s="70"/>
      <c r="J12" s="70">
        <f>SUM(J13:J15)</f>
        <v>1103000000</v>
      </c>
      <c r="K12" s="70">
        <f>SUM(K13:K15)</f>
        <v>30</v>
      </c>
      <c r="L12" s="70">
        <f>SUM(L13:L15)</f>
        <v>30</v>
      </c>
      <c r="M12" s="70">
        <f>SUM(M13:M15)</f>
        <v>220600000</v>
      </c>
      <c r="N12" s="67"/>
      <c r="O12" s="67"/>
      <c r="P12" s="67"/>
      <c r="Q12" s="67"/>
    </row>
    <row r="13" spans="1:17" s="13" customFormat="1" ht="61.5" customHeight="1">
      <c r="A13" s="73">
        <v>1</v>
      </c>
      <c r="B13" s="74" t="s">
        <v>53</v>
      </c>
      <c r="C13" s="73"/>
      <c r="D13" s="73"/>
      <c r="E13" s="73"/>
      <c r="F13" s="73">
        <v>2013</v>
      </c>
      <c r="G13" s="73" t="s">
        <v>56</v>
      </c>
      <c r="H13" s="73">
        <v>1</v>
      </c>
      <c r="I13" s="75">
        <v>280763636</v>
      </c>
      <c r="J13" s="75">
        <f>H13*I13</f>
        <v>280763636</v>
      </c>
      <c r="K13" s="75">
        <v>10</v>
      </c>
      <c r="L13" s="75">
        <f>100/10</f>
        <v>10</v>
      </c>
      <c r="M13" s="75">
        <f>I13/10*2</f>
        <v>56152727.2</v>
      </c>
      <c r="N13" s="156" t="s">
        <v>108</v>
      </c>
      <c r="O13" s="156" t="s">
        <v>65</v>
      </c>
      <c r="P13" s="156" t="s">
        <v>64</v>
      </c>
      <c r="Q13" s="162" t="s">
        <v>132</v>
      </c>
    </row>
    <row r="14" spans="1:17" s="13" customFormat="1" ht="79.5" customHeight="1">
      <c r="A14" s="76">
        <v>2</v>
      </c>
      <c r="B14" s="77" t="s">
        <v>54</v>
      </c>
      <c r="C14" s="76"/>
      <c r="D14" s="76"/>
      <c r="E14" s="76"/>
      <c r="F14" s="76">
        <v>2013</v>
      </c>
      <c r="G14" s="76" t="s">
        <v>35</v>
      </c>
      <c r="H14" s="76">
        <v>1</v>
      </c>
      <c r="I14" s="78">
        <v>60163636</v>
      </c>
      <c r="J14" s="78">
        <f>H14*I14</f>
        <v>60163636</v>
      </c>
      <c r="K14" s="78">
        <v>10</v>
      </c>
      <c r="L14" s="78">
        <f>100/10</f>
        <v>10</v>
      </c>
      <c r="M14" s="78">
        <f>I14/10*2</f>
        <v>12032727.2</v>
      </c>
      <c r="N14" s="156"/>
      <c r="O14" s="156"/>
      <c r="P14" s="156"/>
      <c r="Q14" s="162"/>
    </row>
    <row r="15" spans="1:17" s="13" customFormat="1" ht="79.5" customHeight="1">
      <c r="A15" s="79">
        <v>3</v>
      </c>
      <c r="B15" s="80" t="s">
        <v>55</v>
      </c>
      <c r="C15" s="79"/>
      <c r="D15" s="79"/>
      <c r="E15" s="79"/>
      <c r="F15" s="79">
        <v>2013</v>
      </c>
      <c r="G15" s="79" t="s">
        <v>56</v>
      </c>
      <c r="H15" s="79">
        <v>1</v>
      </c>
      <c r="I15" s="81">
        <v>762072728</v>
      </c>
      <c r="J15" s="81">
        <f>H15*I15</f>
        <v>762072728</v>
      </c>
      <c r="K15" s="81">
        <v>10</v>
      </c>
      <c r="L15" s="81">
        <f>100/10</f>
        <v>10</v>
      </c>
      <c r="M15" s="81">
        <f>I15/10*2</f>
        <v>152414545.6</v>
      </c>
      <c r="N15" s="156"/>
      <c r="O15" s="156"/>
      <c r="P15" s="156"/>
      <c r="Q15" s="162"/>
    </row>
    <row r="16" spans="1:17" s="18" customFormat="1" ht="79.5" customHeight="1">
      <c r="A16" s="67" t="s">
        <v>22</v>
      </c>
      <c r="B16" s="68" t="s">
        <v>57</v>
      </c>
      <c r="C16" s="67" t="s">
        <v>91</v>
      </c>
      <c r="D16" s="67" t="s">
        <v>94</v>
      </c>
      <c r="E16" s="67" t="s">
        <v>51</v>
      </c>
      <c r="F16" s="67"/>
      <c r="G16" s="67"/>
      <c r="H16" s="67">
        <f>H17</f>
        <v>1</v>
      </c>
      <c r="I16" s="70"/>
      <c r="J16" s="70">
        <f>J17</f>
        <v>1437650000</v>
      </c>
      <c r="K16" s="70"/>
      <c r="L16" s="70"/>
      <c r="M16" s="70">
        <f>M17</f>
        <v>862590000</v>
      </c>
      <c r="N16" s="67"/>
      <c r="O16" s="67"/>
      <c r="P16" s="67"/>
      <c r="Q16" s="162"/>
    </row>
    <row r="17" spans="1:17" s="6" customFormat="1" ht="120.75" customHeight="1">
      <c r="A17" s="71">
        <v>1</v>
      </c>
      <c r="B17" s="71" t="s">
        <v>58</v>
      </c>
      <c r="C17" s="71"/>
      <c r="D17" s="71"/>
      <c r="E17" s="71"/>
      <c r="F17" s="71">
        <v>2017</v>
      </c>
      <c r="G17" s="71" t="s">
        <v>35</v>
      </c>
      <c r="H17" s="71">
        <v>1</v>
      </c>
      <c r="I17" s="72">
        <v>1437650000</v>
      </c>
      <c r="J17" s="72">
        <f>H17*I17</f>
        <v>1437650000</v>
      </c>
      <c r="K17" s="72">
        <v>10</v>
      </c>
      <c r="L17" s="72">
        <v>10</v>
      </c>
      <c r="M17" s="72">
        <f>I17/10*6</f>
        <v>862590000</v>
      </c>
      <c r="N17" s="72" t="s">
        <v>109</v>
      </c>
      <c r="O17" s="72" t="s">
        <v>65</v>
      </c>
      <c r="P17" s="72" t="s">
        <v>64</v>
      </c>
      <c r="Q17" s="71" t="s">
        <v>167</v>
      </c>
    </row>
    <row r="18" spans="1:17" s="18" customFormat="1" ht="54.75" customHeight="1">
      <c r="A18" s="67" t="s">
        <v>43</v>
      </c>
      <c r="B18" s="67" t="s">
        <v>59</v>
      </c>
      <c r="C18" s="67" t="s">
        <v>92</v>
      </c>
      <c r="D18" s="67" t="s">
        <v>101</v>
      </c>
      <c r="E18" s="67" t="s">
        <v>66</v>
      </c>
      <c r="F18" s="67"/>
      <c r="G18" s="67"/>
      <c r="H18" s="67">
        <f>SUM(H19:H22)</f>
        <v>4</v>
      </c>
      <c r="I18" s="67"/>
      <c r="J18" s="70">
        <f>SUM(J19:J22)</f>
        <v>729000000</v>
      </c>
      <c r="K18" s="70"/>
      <c r="L18" s="70"/>
      <c r="M18" s="70">
        <f>SUM(M19:M22)</f>
        <v>437400000</v>
      </c>
      <c r="N18" s="67"/>
      <c r="O18" s="67"/>
      <c r="P18" s="67"/>
      <c r="Q18" s="71"/>
    </row>
    <row r="19" spans="1:17" s="6" customFormat="1" ht="35.25" customHeight="1">
      <c r="A19" s="73">
        <v>1</v>
      </c>
      <c r="B19" s="74" t="s">
        <v>60</v>
      </c>
      <c r="C19" s="73"/>
      <c r="D19" s="73"/>
      <c r="E19" s="73"/>
      <c r="F19" s="73">
        <v>2017</v>
      </c>
      <c r="G19" s="73" t="s">
        <v>62</v>
      </c>
      <c r="H19" s="73">
        <v>1</v>
      </c>
      <c r="I19" s="75">
        <v>80000000</v>
      </c>
      <c r="J19" s="75">
        <f>H19*I19</f>
        <v>80000000</v>
      </c>
      <c r="K19" s="75">
        <v>10</v>
      </c>
      <c r="L19" s="75">
        <v>10</v>
      </c>
      <c r="M19" s="75">
        <f>J19/10*6</f>
        <v>48000000</v>
      </c>
      <c r="N19" s="156" t="s">
        <v>110</v>
      </c>
      <c r="O19" s="156" t="s">
        <v>67</v>
      </c>
      <c r="P19" s="156" t="s">
        <v>64</v>
      </c>
      <c r="Q19" s="162" t="s">
        <v>168</v>
      </c>
    </row>
    <row r="20" spans="1:17" s="6" customFormat="1" ht="35.25" customHeight="1">
      <c r="A20" s="76">
        <v>2</v>
      </c>
      <c r="B20" s="77" t="s">
        <v>114</v>
      </c>
      <c r="C20" s="76"/>
      <c r="D20" s="76"/>
      <c r="E20" s="76"/>
      <c r="F20" s="76">
        <v>2017</v>
      </c>
      <c r="G20" s="76" t="s">
        <v>56</v>
      </c>
      <c r="H20" s="76">
        <v>1</v>
      </c>
      <c r="I20" s="78">
        <v>120000000</v>
      </c>
      <c r="J20" s="78">
        <f>H20*I20</f>
        <v>120000000</v>
      </c>
      <c r="K20" s="78">
        <v>10</v>
      </c>
      <c r="L20" s="78">
        <v>10</v>
      </c>
      <c r="M20" s="78">
        <f>J20/10*6</f>
        <v>72000000</v>
      </c>
      <c r="N20" s="156"/>
      <c r="O20" s="156"/>
      <c r="P20" s="156"/>
      <c r="Q20" s="162"/>
    </row>
    <row r="21" spans="1:17" s="6" customFormat="1" ht="35.25" customHeight="1">
      <c r="A21" s="76">
        <v>3</v>
      </c>
      <c r="B21" s="77" t="s">
        <v>61</v>
      </c>
      <c r="C21" s="76"/>
      <c r="D21" s="76"/>
      <c r="E21" s="76"/>
      <c r="F21" s="76">
        <v>2017</v>
      </c>
      <c r="G21" s="76" t="s">
        <v>63</v>
      </c>
      <c r="H21" s="76">
        <v>1</v>
      </c>
      <c r="I21" s="78">
        <v>279000000</v>
      </c>
      <c r="J21" s="78">
        <f>H21*I21</f>
        <v>279000000</v>
      </c>
      <c r="K21" s="78">
        <v>10</v>
      </c>
      <c r="L21" s="78">
        <v>10</v>
      </c>
      <c r="M21" s="78">
        <f>J21/10*6</f>
        <v>167400000</v>
      </c>
      <c r="N21" s="156"/>
      <c r="O21" s="156"/>
      <c r="P21" s="156"/>
      <c r="Q21" s="162"/>
    </row>
    <row r="22" spans="1:17" s="6" customFormat="1" ht="35.25" customHeight="1">
      <c r="A22" s="79">
        <v>4</v>
      </c>
      <c r="B22" s="80" t="s">
        <v>107</v>
      </c>
      <c r="C22" s="79"/>
      <c r="D22" s="79"/>
      <c r="E22" s="79"/>
      <c r="F22" s="79">
        <v>2017</v>
      </c>
      <c r="G22" s="79" t="s">
        <v>62</v>
      </c>
      <c r="H22" s="79">
        <v>1</v>
      </c>
      <c r="I22" s="81">
        <v>250000000</v>
      </c>
      <c r="J22" s="81">
        <f>H22*I22</f>
        <v>250000000</v>
      </c>
      <c r="K22" s="81">
        <v>10</v>
      </c>
      <c r="L22" s="81">
        <v>10</v>
      </c>
      <c r="M22" s="81">
        <f>J22/10*6</f>
        <v>150000000</v>
      </c>
      <c r="N22" s="156"/>
      <c r="O22" s="156"/>
      <c r="P22" s="156"/>
      <c r="Q22" s="162"/>
    </row>
    <row r="24" spans="9:13" ht="15.75">
      <c r="I24" s="1"/>
      <c r="J24" s="1"/>
      <c r="K24" s="1"/>
      <c r="L24" s="1"/>
      <c r="M24" s="1"/>
    </row>
    <row r="25" spans="9:13" ht="21" customHeight="1">
      <c r="I25" s="1"/>
      <c r="J25" s="1"/>
      <c r="K25" s="1"/>
      <c r="L25" s="1"/>
      <c r="M25" s="1"/>
    </row>
    <row r="26" ht="2.25" customHeight="1"/>
    <row r="28" spans="1:15" s="2" customFormat="1" ht="15.75">
      <c r="A28" s="157"/>
      <c r="B28" s="157"/>
      <c r="C28" s="15"/>
      <c r="D28" s="15"/>
      <c r="E28" s="15"/>
      <c r="H28" s="157"/>
      <c r="I28" s="157"/>
      <c r="J28" s="157"/>
      <c r="K28" s="157"/>
      <c r="L28" s="157"/>
      <c r="M28" s="157"/>
      <c r="N28" s="157"/>
      <c r="O28" s="157"/>
    </row>
    <row r="32" spans="2:5" ht="15.75">
      <c r="B32" s="10"/>
      <c r="C32" s="16"/>
      <c r="D32" s="16"/>
      <c r="E32" s="16"/>
    </row>
    <row r="33" spans="2:13" ht="15.75">
      <c r="B33" s="11"/>
      <c r="C33" s="17"/>
      <c r="D33" s="17"/>
      <c r="E33" s="17"/>
      <c r="I33" s="4"/>
      <c r="J33" s="4"/>
      <c r="K33" s="4"/>
      <c r="L33" s="4"/>
      <c r="M33" s="4"/>
    </row>
    <row r="34" spans="9:13" ht="15.75">
      <c r="I34" s="5"/>
      <c r="J34" s="5"/>
      <c r="K34" s="5"/>
      <c r="L34" s="5"/>
      <c r="M34" s="5"/>
    </row>
    <row r="35" spans="9:13" ht="15.75">
      <c r="I35" s="5"/>
      <c r="J35" s="5"/>
      <c r="K35" s="5"/>
      <c r="L35" s="5"/>
      <c r="M35" s="5"/>
    </row>
    <row r="36" spans="9:13" ht="15.75">
      <c r="I36" s="7"/>
      <c r="J36" s="7"/>
      <c r="K36" s="7"/>
      <c r="L36" s="7"/>
      <c r="M36" s="7"/>
    </row>
    <row r="37" spans="9:13" ht="15.75">
      <c r="I37" s="7"/>
      <c r="J37" s="7"/>
      <c r="K37" s="7"/>
      <c r="L37" s="7"/>
      <c r="M37" s="7"/>
    </row>
    <row r="39" spans="9:16" ht="15.75">
      <c r="I39" s="8"/>
      <c r="J39" s="8"/>
      <c r="K39" s="8"/>
      <c r="L39" s="8"/>
      <c r="M39" s="8"/>
      <c r="N39" s="8"/>
      <c r="O39" s="8"/>
      <c r="P39" s="8"/>
    </row>
  </sheetData>
  <sheetProtection/>
  <mergeCells count="27">
    <mergeCell ref="A4:Q4"/>
    <mergeCell ref="A5:Q5"/>
    <mergeCell ref="A6:Q6"/>
    <mergeCell ref="O19:O22"/>
    <mergeCell ref="P19:P22"/>
    <mergeCell ref="H8:J9"/>
    <mergeCell ref="N8:N10"/>
    <mergeCell ref="Q8:Q10"/>
    <mergeCell ref="Q13:Q16"/>
    <mergeCell ref="Q19:Q22"/>
    <mergeCell ref="A28:B28"/>
    <mergeCell ref="H28:O28"/>
    <mergeCell ref="N13:N15"/>
    <mergeCell ref="N19:N22"/>
    <mergeCell ref="A1:F1"/>
    <mergeCell ref="A2:F2"/>
    <mergeCell ref="A8:A10"/>
    <mergeCell ref="B8:B10"/>
    <mergeCell ref="E8:E10"/>
    <mergeCell ref="G8:G10"/>
    <mergeCell ref="C8:C10"/>
    <mergeCell ref="D8:D10"/>
    <mergeCell ref="O8:P9"/>
    <mergeCell ref="O13:O15"/>
    <mergeCell ref="P13:P15"/>
    <mergeCell ref="F8:F10"/>
    <mergeCell ref="K8:M9"/>
  </mergeCells>
  <printOptions/>
  <pageMargins left="0.041666666666666664" right="0.2" top="0.26" bottom="0.44" header="0.2" footer="0.37"/>
  <pageSetup horizontalDpi="600" verticalDpi="600" orientation="landscape" paperSize="9"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HP</cp:lastModifiedBy>
  <cp:lastPrinted>2020-08-12T10:52:19Z</cp:lastPrinted>
  <dcterms:created xsi:type="dcterms:W3CDTF">2012-11-17T01:31:25Z</dcterms:created>
  <dcterms:modified xsi:type="dcterms:W3CDTF">2021-03-02T11:17:50Z</dcterms:modified>
  <cp:category/>
  <cp:version/>
  <cp:contentType/>
  <cp:contentStatus/>
</cp:coreProperties>
</file>