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 activeTab="4"/>
  </bookViews>
  <sheets>
    <sheet name="DM" sheetId="1" r:id="rId1"/>
    <sheet name="PLkemtotrinh" sheetId="26" r:id="rId2"/>
    <sheet name="TH" sheetId="7" r:id="rId3"/>
    <sheet name="CPQLchung" sheetId="6" r:id="rId4"/>
    <sheet name="1.1" sheetId="8" r:id="rId5"/>
    <sheet name="1.1a" sheetId="9" r:id="rId6"/>
    <sheet name="1.2" sheetId="11" r:id="rId7"/>
    <sheet name="1.2a" sheetId="10" r:id="rId8"/>
    <sheet name="1.3" sheetId="13" r:id="rId9"/>
    <sheet name="1.3a" sheetId="12" r:id="rId10"/>
    <sheet name="1.6" sheetId="19" r:id="rId11"/>
    <sheet name="1.6a" sheetId="18" r:id="rId12"/>
    <sheet name="LuongCB" sheetId="5" r:id="rId13"/>
    <sheet name="Sheet4" sheetId="4" r:id="rId14"/>
    <sheet name="Sheet1" sheetId="25" r:id="rId15"/>
    <sheet name="Sheet2" sheetId="27" r:id="rId16"/>
  </sheets>
  <externalReferences>
    <externalReference r:id="rId17"/>
    <externalReference r:id="rId18"/>
  </externalReferences>
  <definedNames>
    <definedName name="_xlnm._FilterDatabase" localSheetId="5" hidden="1">'1.1a'!$A$5:$I$52</definedName>
    <definedName name="_xlnm._FilterDatabase" localSheetId="7" hidden="1">'1.2a'!$A$5:$G$94</definedName>
    <definedName name="_xlnm._FilterDatabase" localSheetId="9" hidden="1">'1.3a'!$A$5:$J$43</definedName>
    <definedName name="_xlnm.Print_Titles" localSheetId="5">'1.1a'!$5:$5</definedName>
    <definedName name="_xlnm.Print_Titles" localSheetId="7">'1.2a'!$5:$5</definedName>
    <definedName name="_xlnm.Print_Titles" localSheetId="11">'1.6a'!$5:$5</definedName>
    <definedName name="_xlnm.Print_Titles" localSheetId="3">CPQLchung!$5:$5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7" l="1"/>
  <c r="D88" i="10" l="1"/>
  <c r="F18" i="9"/>
  <c r="B9" i="26"/>
  <c r="B10" i="26" s="1"/>
  <c r="F10" i="26" l="1"/>
  <c r="F9" i="26"/>
  <c r="D9" i="26"/>
  <c r="C9" i="26"/>
  <c r="F8" i="26"/>
  <c r="C8" i="26"/>
  <c r="B8" i="26"/>
  <c r="F7" i="26"/>
  <c r="F11" i="26" s="1"/>
  <c r="C7" i="26"/>
  <c r="G9" i="26" l="1"/>
  <c r="D11" i="1" l="1"/>
  <c r="G51" i="6"/>
  <c r="G52" i="6"/>
  <c r="H9" i="8"/>
  <c r="E9" i="8"/>
  <c r="F48" i="6"/>
  <c r="F47" i="6"/>
  <c r="G48" i="6"/>
  <c r="G50" i="6"/>
  <c r="G47" i="6"/>
  <c r="G46" i="6" s="1"/>
  <c r="F9" i="8" s="1"/>
  <c r="I9" i="8" s="1"/>
  <c r="G45" i="6"/>
  <c r="G44" i="6"/>
  <c r="G49" i="6" l="1"/>
  <c r="G9" i="8" s="1"/>
  <c r="J9" i="8" s="1"/>
  <c r="K9" i="8" s="1"/>
  <c r="G43" i="6"/>
  <c r="G42" i="6" l="1"/>
  <c r="B10" i="1"/>
  <c r="B11" i="1" s="1"/>
  <c r="B12" i="1" s="1"/>
  <c r="M14" i="19" l="1"/>
  <c r="O14" i="19" s="1"/>
  <c r="C15" i="19"/>
  <c r="G15" i="19"/>
  <c r="J15" i="19" s="1"/>
  <c r="E15" i="19"/>
  <c r="H15" i="19" s="1"/>
  <c r="G8" i="19"/>
  <c r="J8" i="19" s="1"/>
  <c r="E8" i="19"/>
  <c r="H8" i="19" s="1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D81" i="18"/>
  <c r="F83" i="18" s="1"/>
  <c r="E79" i="18"/>
  <c r="F79" i="18" s="1"/>
  <c r="E78" i="18"/>
  <c r="F78" i="18" s="1"/>
  <c r="F76" i="18"/>
  <c r="C76" i="18"/>
  <c r="F75" i="18"/>
  <c r="F74" i="18"/>
  <c r="F73" i="18"/>
  <c r="F72" i="18"/>
  <c r="F71" i="18"/>
  <c r="F70" i="18"/>
  <c r="F67" i="18"/>
  <c r="F66" i="18"/>
  <c r="F65" i="18"/>
  <c r="F64" i="18"/>
  <c r="F63" i="18"/>
  <c r="D60" i="18"/>
  <c r="D61" i="18" s="1"/>
  <c r="F61" i="18" s="1"/>
  <c r="E58" i="18"/>
  <c r="F58" i="18" s="1"/>
  <c r="E57" i="18"/>
  <c r="F57" i="18" s="1"/>
  <c r="F55" i="18"/>
  <c r="C55" i="18"/>
  <c r="F54" i="18"/>
  <c r="F53" i="18"/>
  <c r="F52" i="18"/>
  <c r="F51" i="18"/>
  <c r="F50" i="18"/>
  <c r="F49" i="18"/>
  <c r="F46" i="18"/>
  <c r="F45" i="18"/>
  <c r="F44" i="18"/>
  <c r="F43" i="18"/>
  <c r="D40" i="18"/>
  <c r="D41" i="18" s="1"/>
  <c r="F41" i="18" s="1"/>
  <c r="E38" i="18"/>
  <c r="F38" i="18" s="1"/>
  <c r="E37" i="18"/>
  <c r="F37" i="18" s="1"/>
  <c r="F35" i="18"/>
  <c r="C35" i="18"/>
  <c r="F34" i="18"/>
  <c r="F33" i="18"/>
  <c r="F32" i="18"/>
  <c r="F31" i="18"/>
  <c r="F30" i="18"/>
  <c r="F29" i="18"/>
  <c r="F26" i="18"/>
  <c r="F25" i="18"/>
  <c r="F24" i="18"/>
  <c r="F23" i="18"/>
  <c r="F22" i="18"/>
  <c r="D19" i="18"/>
  <c r="D20" i="18" s="1"/>
  <c r="F20" i="18" s="1"/>
  <c r="E17" i="18"/>
  <c r="F17" i="18" s="1"/>
  <c r="E16" i="18"/>
  <c r="F16" i="18" s="1"/>
  <c r="F14" i="18"/>
  <c r="C14" i="18"/>
  <c r="F13" i="18"/>
  <c r="F12" i="18"/>
  <c r="F11" i="18"/>
  <c r="F10" i="18"/>
  <c r="F9" i="18"/>
  <c r="F8" i="18"/>
  <c r="J14" i="19"/>
  <c r="I14" i="19"/>
  <c r="H14" i="19"/>
  <c r="J13" i="19"/>
  <c r="I13" i="19"/>
  <c r="A4" i="19"/>
  <c r="A3" i="18" s="1"/>
  <c r="F39" i="12"/>
  <c r="E22" i="12"/>
  <c r="F21" i="18" l="1"/>
  <c r="F42" i="18"/>
  <c r="F48" i="18"/>
  <c r="E11" i="19" s="1"/>
  <c r="F56" i="18"/>
  <c r="F28" i="18"/>
  <c r="E10" i="19" s="1"/>
  <c r="H10" i="19" s="1"/>
  <c r="D82" i="18"/>
  <c r="F82" i="18" s="1"/>
  <c r="F7" i="18"/>
  <c r="E9" i="19" s="1"/>
  <c r="H9" i="19" s="1"/>
  <c r="K14" i="19"/>
  <c r="F19" i="18"/>
  <c r="F18" i="18" s="1"/>
  <c r="G9" i="19" s="1"/>
  <c r="J9" i="19" s="1"/>
  <c r="F40" i="18"/>
  <c r="F39" i="18" s="1"/>
  <c r="G10" i="19" s="1"/>
  <c r="J10" i="19" s="1"/>
  <c r="F62" i="18"/>
  <c r="F69" i="18"/>
  <c r="E12" i="19" s="1"/>
  <c r="F84" i="18"/>
  <c r="F77" i="18"/>
  <c r="H11" i="19"/>
  <c r="F11" i="19"/>
  <c r="I11" i="19" s="1"/>
  <c r="F15" i="18"/>
  <c r="F36" i="18"/>
  <c r="F60" i="18"/>
  <c r="F59" i="18" s="1"/>
  <c r="F81" i="18"/>
  <c r="F80" i="18" s="1"/>
  <c r="G12" i="19" s="1"/>
  <c r="J12" i="19" s="1"/>
  <c r="H12" i="19"/>
  <c r="F68" i="18" l="1"/>
  <c r="N13" i="19"/>
  <c r="E13" i="19"/>
  <c r="M13" i="19" s="1"/>
  <c r="O13" i="19" s="1"/>
  <c r="F47" i="18"/>
  <c r="G11" i="19"/>
  <c r="J11" i="19" s="1"/>
  <c r="J16" i="19" s="1"/>
  <c r="N11" i="19"/>
  <c r="F27" i="18"/>
  <c r="N10" i="19"/>
  <c r="F10" i="19"/>
  <c r="F6" i="18"/>
  <c r="N9" i="19"/>
  <c r="F9" i="19"/>
  <c r="N12" i="19"/>
  <c r="F12" i="19"/>
  <c r="H13" i="19" l="1"/>
  <c r="K13" i="19" s="1"/>
  <c r="K11" i="19"/>
  <c r="M11" i="19"/>
  <c r="O11" i="19" s="1"/>
  <c r="O9" i="19"/>
  <c r="P9" i="19" s="1"/>
  <c r="M12" i="19"/>
  <c r="O12" i="19" s="1"/>
  <c r="I12" i="19"/>
  <c r="K12" i="19" s="1"/>
  <c r="M10" i="19"/>
  <c r="I10" i="19"/>
  <c r="K10" i="19" s="1"/>
  <c r="I9" i="19"/>
  <c r="M9" i="19"/>
  <c r="H16" i="19" l="1"/>
  <c r="K9" i="19"/>
  <c r="F25" i="12"/>
  <c r="I21" i="12"/>
  <c r="F38" i="12"/>
  <c r="E40" i="10"/>
  <c r="F40" i="10" s="1"/>
  <c r="J60" i="11"/>
  <c r="M37" i="11"/>
  <c r="N34" i="11"/>
  <c r="F91" i="10"/>
  <c r="F75" i="10"/>
  <c r="D62" i="10"/>
  <c r="B63" i="10"/>
  <c r="E62" i="10"/>
  <c r="E34" i="10"/>
  <c r="G14" i="6"/>
  <c r="A52" i="11"/>
  <c r="A25" i="11"/>
  <c r="F62" i="10" l="1"/>
  <c r="A2" i="7" l="1"/>
  <c r="A1" i="7"/>
  <c r="F39" i="9" l="1"/>
  <c r="E35" i="12" l="1"/>
  <c r="F35" i="12" s="1"/>
  <c r="F34" i="12" s="1"/>
  <c r="F11" i="13" s="1"/>
  <c r="I11" i="13" s="1"/>
  <c r="F32" i="12"/>
  <c r="F31" i="12" s="1"/>
  <c r="G13" i="13" s="1"/>
  <c r="E30" i="12"/>
  <c r="F30" i="12" s="1"/>
  <c r="F29" i="12" s="1"/>
  <c r="F13" i="13" s="1"/>
  <c r="F28" i="12"/>
  <c r="F27" i="12" s="1"/>
  <c r="E13" i="13" s="1"/>
  <c r="E13" i="12"/>
  <c r="F13" i="12" s="1"/>
  <c r="F12" i="12" s="1"/>
  <c r="F9" i="13" s="1"/>
  <c r="E93" i="10"/>
  <c r="F93" i="10" s="1"/>
  <c r="F92" i="10" s="1"/>
  <c r="F60" i="11" s="1"/>
  <c r="I60" i="11" s="1"/>
  <c r="B93" i="10"/>
  <c r="F90" i="10"/>
  <c r="E60" i="11" s="1"/>
  <c r="H60" i="11" s="1"/>
  <c r="K60" i="11" s="1"/>
  <c r="E72" i="10"/>
  <c r="F72" i="10" s="1"/>
  <c r="F71" i="10" s="1"/>
  <c r="F35" i="11" s="1"/>
  <c r="F74" i="10"/>
  <c r="F73" i="10" s="1"/>
  <c r="G35" i="11" s="1"/>
  <c r="J35" i="11" s="1"/>
  <c r="E37" i="10"/>
  <c r="F37" i="10" s="1"/>
  <c r="F36" i="10" s="1"/>
  <c r="F13" i="11" s="1"/>
  <c r="I13" i="11" s="1"/>
  <c r="F41" i="10"/>
  <c r="F41" i="12"/>
  <c r="F40" i="12" s="1"/>
  <c r="F37" i="12"/>
  <c r="F36" i="12" s="1"/>
  <c r="G11" i="13" s="1"/>
  <c r="F24" i="12"/>
  <c r="F23" i="12" s="1"/>
  <c r="F22" i="12"/>
  <c r="F21" i="12" s="1"/>
  <c r="F10" i="13" s="1"/>
  <c r="I10" i="13" s="1"/>
  <c r="F20" i="12"/>
  <c r="F19" i="12"/>
  <c r="F16" i="12"/>
  <c r="F15" i="12"/>
  <c r="J13" i="12"/>
  <c r="F11" i="12"/>
  <c r="F10" i="12"/>
  <c r="F9" i="12"/>
  <c r="F8" i="12"/>
  <c r="J12" i="13"/>
  <c r="I12" i="13"/>
  <c r="E12" i="13" l="1"/>
  <c r="M12" i="13" s="1"/>
  <c r="N12" i="13"/>
  <c r="I35" i="11"/>
  <c r="K35" i="11" s="1"/>
  <c r="M35" i="11"/>
  <c r="J13" i="13"/>
  <c r="I13" i="13"/>
  <c r="F18" i="12"/>
  <c r="E10" i="13" s="1"/>
  <c r="F26" i="12"/>
  <c r="N13" i="13" s="1"/>
  <c r="M13" i="13"/>
  <c r="F89" i="10"/>
  <c r="F14" i="12"/>
  <c r="F7" i="12"/>
  <c r="G9" i="13"/>
  <c r="J9" i="13" s="1"/>
  <c r="F70" i="10"/>
  <c r="N35" i="11" s="1"/>
  <c r="F33" i="12"/>
  <c r="I9" i="13"/>
  <c r="H11" i="13"/>
  <c r="H12" i="13"/>
  <c r="K12" i="13" s="1"/>
  <c r="H13" i="13"/>
  <c r="K13" i="13" s="1"/>
  <c r="E34" i="11"/>
  <c r="M34" i="11" s="1"/>
  <c r="F87" i="10"/>
  <c r="F88" i="10"/>
  <c r="F86" i="10" s="1"/>
  <c r="G58" i="11" s="1"/>
  <c r="J58" i="11" s="1"/>
  <c r="E85" i="10"/>
  <c r="F85" i="10" s="1"/>
  <c r="F84" i="10" s="1"/>
  <c r="F58" i="11" s="1"/>
  <c r="I58" i="11" s="1"/>
  <c r="F82" i="10"/>
  <c r="F83" i="10"/>
  <c r="E66" i="10"/>
  <c r="F66" i="10" s="1"/>
  <c r="F65" i="10" s="1"/>
  <c r="F33" i="11" s="1"/>
  <c r="I33" i="11" s="1"/>
  <c r="E59" i="10"/>
  <c r="F59" i="10" s="1"/>
  <c r="F58" i="10" s="1"/>
  <c r="F32" i="11" s="1"/>
  <c r="I32" i="11" s="1"/>
  <c r="F57" i="10"/>
  <c r="F56" i="10"/>
  <c r="F55" i="10"/>
  <c r="F54" i="10"/>
  <c r="D51" i="10"/>
  <c r="F51" i="10" s="1"/>
  <c r="F50" i="10"/>
  <c r="E48" i="10"/>
  <c r="F48" i="10" s="1"/>
  <c r="F47" i="10" s="1"/>
  <c r="F31" i="11" s="1"/>
  <c r="I31" i="11" s="1"/>
  <c r="F46" i="10"/>
  <c r="F45" i="10"/>
  <c r="F28" i="10"/>
  <c r="E27" i="10"/>
  <c r="F63" i="10" s="1"/>
  <c r="D27" i="10"/>
  <c r="E31" i="10"/>
  <c r="F31" i="10" s="1"/>
  <c r="E24" i="10"/>
  <c r="F24" i="10" s="1"/>
  <c r="E23" i="10"/>
  <c r="F23" i="10" s="1"/>
  <c r="F20" i="10"/>
  <c r="F19" i="10"/>
  <c r="D15" i="10"/>
  <c r="F15" i="10" s="1"/>
  <c r="E12" i="10"/>
  <c r="F12" i="10" s="1"/>
  <c r="F11" i="10" s="1"/>
  <c r="G59" i="11"/>
  <c r="J59" i="11" s="1"/>
  <c r="F59" i="11"/>
  <c r="I59" i="11" s="1"/>
  <c r="J34" i="11"/>
  <c r="I34" i="11"/>
  <c r="H34" i="11"/>
  <c r="E33" i="11"/>
  <c r="F94" i="10"/>
  <c r="F81" i="10"/>
  <c r="F80" i="10"/>
  <c r="F69" i="10"/>
  <c r="F68" i="10"/>
  <c r="F61" i="10"/>
  <c r="E12" i="11"/>
  <c r="F33" i="10"/>
  <c r="F26" i="10"/>
  <c r="F21" i="10"/>
  <c r="F18" i="10"/>
  <c r="F14" i="10"/>
  <c r="F10" i="10"/>
  <c r="F9" i="10"/>
  <c r="J12" i="11"/>
  <c r="I12" i="11"/>
  <c r="G21" i="6"/>
  <c r="E12" i="9"/>
  <c r="E30" i="9"/>
  <c r="F30" i="9" s="1"/>
  <c r="F29" i="9" s="1"/>
  <c r="F12" i="8" s="1"/>
  <c r="I12" i="8" s="1"/>
  <c r="E46" i="9"/>
  <c r="F46" i="9" s="1"/>
  <c r="F45" i="9" s="1"/>
  <c r="F14" i="8" s="1"/>
  <c r="I14" i="8" s="1"/>
  <c r="F42" i="9"/>
  <c r="E38" i="9"/>
  <c r="F38" i="9" s="1"/>
  <c r="F33" i="9"/>
  <c r="F32" i="9"/>
  <c r="F28" i="9"/>
  <c r="F27" i="9"/>
  <c r="F23" i="9"/>
  <c r="F24" i="9"/>
  <c r="E21" i="9"/>
  <c r="F12" i="9"/>
  <c r="F11" i="9" s="1"/>
  <c r="F14" i="9"/>
  <c r="D15" i="9"/>
  <c r="F15" i="9" s="1"/>
  <c r="F9" i="9"/>
  <c r="F8" i="9"/>
  <c r="F52" i="9"/>
  <c r="F51" i="9"/>
  <c r="F50" i="9"/>
  <c r="F49" i="9"/>
  <c r="F48" i="9"/>
  <c r="F44" i="9"/>
  <c r="F43" i="9"/>
  <c r="F36" i="9"/>
  <c r="F35" i="9" s="1"/>
  <c r="F21" i="9"/>
  <c r="F20" i="9" s="1"/>
  <c r="F19" i="9"/>
  <c r="F10" i="9"/>
  <c r="J15" i="8"/>
  <c r="I15" i="8"/>
  <c r="J14" i="8"/>
  <c r="J13" i="8"/>
  <c r="A11" i="7"/>
  <c r="A12" i="7" s="1"/>
  <c r="B11" i="7"/>
  <c r="B12" i="7"/>
  <c r="A3" i="12" s="1"/>
  <c r="A4" i="13" s="1"/>
  <c r="B10" i="7"/>
  <c r="E28" i="6"/>
  <c r="F26" i="6"/>
  <c r="G26" i="6" s="1"/>
  <c r="F25" i="6"/>
  <c r="G25" i="6" s="1"/>
  <c r="F24" i="6"/>
  <c r="G24" i="6" s="1"/>
  <c r="F23" i="6"/>
  <c r="O44" i="5"/>
  <c r="N44" i="5"/>
  <c r="M44" i="5"/>
  <c r="L44" i="5"/>
  <c r="K44" i="5"/>
  <c r="J44" i="5"/>
  <c r="I44" i="5"/>
  <c r="H44" i="5"/>
  <c r="G44" i="5"/>
  <c r="F44" i="5"/>
  <c r="E44" i="5"/>
  <c r="F20" i="5"/>
  <c r="G20" i="5"/>
  <c r="H20" i="5"/>
  <c r="I20" i="5"/>
  <c r="J20" i="5"/>
  <c r="K20" i="5"/>
  <c r="L20" i="5"/>
  <c r="N20" i="5"/>
  <c r="O20" i="5"/>
  <c r="E20" i="5"/>
  <c r="F37" i="6"/>
  <c r="G37" i="6" s="1"/>
  <c r="G36" i="6" s="1"/>
  <c r="E40" i="6"/>
  <c r="G40" i="6" s="1"/>
  <c r="G39" i="6"/>
  <c r="G38" i="6" s="1"/>
  <c r="G35" i="6"/>
  <c r="G34" i="6"/>
  <c r="G20" i="6"/>
  <c r="G13" i="6"/>
  <c r="F11" i="6"/>
  <c r="G11" i="6" s="1"/>
  <c r="G10" i="6" s="1"/>
  <c r="G9" i="6"/>
  <c r="G19" i="6"/>
  <c r="G18" i="6"/>
  <c r="G15" i="6"/>
  <c r="G12" i="6" s="1"/>
  <c r="G8" i="6"/>
  <c r="C6" i="6"/>
  <c r="F57" i="11" l="1"/>
  <c r="I57" i="11" s="1"/>
  <c r="F8" i="19"/>
  <c r="F15" i="19"/>
  <c r="N11" i="13"/>
  <c r="J11" i="13"/>
  <c r="K11" i="13" s="1"/>
  <c r="M11" i="13"/>
  <c r="F6" i="12"/>
  <c r="N9" i="13" s="1"/>
  <c r="H33" i="11"/>
  <c r="F30" i="10"/>
  <c r="F11" i="11" s="1"/>
  <c r="I11" i="11" s="1"/>
  <c r="F37" i="9"/>
  <c r="F13" i="8" s="1"/>
  <c r="I13" i="8" s="1"/>
  <c r="G17" i="6"/>
  <c r="G8" i="8"/>
  <c r="J8" i="8" s="1"/>
  <c r="G8" i="13"/>
  <c r="J8" i="13" s="1"/>
  <c r="E29" i="6"/>
  <c r="G29" i="6" s="1"/>
  <c r="E30" i="6"/>
  <c r="G30" i="6" s="1"/>
  <c r="G23" i="6"/>
  <c r="G8" i="11"/>
  <c r="J8" i="11" s="1"/>
  <c r="G30" i="11"/>
  <c r="J30" i="11" s="1"/>
  <c r="G57" i="11"/>
  <c r="J57" i="11" s="1"/>
  <c r="E13" i="8"/>
  <c r="H13" i="8" s="1"/>
  <c r="A4" i="8"/>
  <c r="A3" i="9" s="1"/>
  <c r="F16" i="8"/>
  <c r="I16" i="8" s="1"/>
  <c r="F14" i="13"/>
  <c r="F8" i="11"/>
  <c r="I8" i="11" s="1"/>
  <c r="F61" i="11"/>
  <c r="I61" i="11" s="1"/>
  <c r="F8" i="8"/>
  <c r="I8" i="8" s="1"/>
  <c r="F8" i="13"/>
  <c r="F30" i="11"/>
  <c r="I30" i="11" s="1"/>
  <c r="F14" i="11"/>
  <c r="I14" i="11" s="1"/>
  <c r="F36" i="11"/>
  <c r="I36" i="11" s="1"/>
  <c r="E9" i="13"/>
  <c r="H9" i="13" s="1"/>
  <c r="K9" i="13" s="1"/>
  <c r="M9" i="13"/>
  <c r="F79" i="10"/>
  <c r="E58" i="11" s="1"/>
  <c r="H58" i="11" s="1"/>
  <c r="K58" i="11" s="1"/>
  <c r="F44" i="10"/>
  <c r="E31" i="11" s="1"/>
  <c r="F49" i="10"/>
  <c r="G31" i="11" s="1"/>
  <c r="J31" i="11" s="1"/>
  <c r="B39" i="10"/>
  <c r="F34" i="10"/>
  <c r="F32" i="10" s="1"/>
  <c r="F29" i="10" s="1"/>
  <c r="E39" i="10"/>
  <c r="F39" i="10" s="1"/>
  <c r="E59" i="11"/>
  <c r="H59" i="11" s="1"/>
  <c r="F60" i="10"/>
  <c r="G32" i="11" s="1"/>
  <c r="J32" i="11" s="1"/>
  <c r="F53" i="10"/>
  <c r="F27" i="10"/>
  <c r="F25" i="10" s="1"/>
  <c r="F9" i="11"/>
  <c r="I9" i="11" s="1"/>
  <c r="F17" i="10"/>
  <c r="F13" i="10"/>
  <c r="G9" i="11" s="1"/>
  <c r="J9" i="11" s="1"/>
  <c r="F8" i="10"/>
  <c r="E9" i="11" s="1"/>
  <c r="H9" i="11" s="1"/>
  <c r="F22" i="10"/>
  <c r="F10" i="11" s="1"/>
  <c r="M12" i="11"/>
  <c r="I37" i="11"/>
  <c r="K34" i="11"/>
  <c r="F67" i="10"/>
  <c r="H11" i="11"/>
  <c r="H12" i="11"/>
  <c r="K12" i="11" s="1"/>
  <c r="F22" i="9"/>
  <c r="G11" i="8" s="1"/>
  <c r="J11" i="8" s="1"/>
  <c r="F41" i="9"/>
  <c r="E14" i="8" s="1"/>
  <c r="F11" i="8"/>
  <c r="I11" i="8" s="1"/>
  <c r="F10" i="8"/>
  <c r="I10" i="8" s="1"/>
  <c r="F26" i="9"/>
  <c r="F17" i="9"/>
  <c r="E11" i="8" s="1"/>
  <c r="H11" i="8" s="1"/>
  <c r="F31" i="9"/>
  <c r="G12" i="8" s="1"/>
  <c r="J12" i="8" s="1"/>
  <c r="F47" i="9"/>
  <c r="F13" i="9"/>
  <c r="G10" i="8" s="1"/>
  <c r="J10" i="8" s="1"/>
  <c r="F7" i="9"/>
  <c r="E10" i="8" s="1"/>
  <c r="H10" i="8" s="1"/>
  <c r="G33" i="6"/>
  <c r="G32" i="6" s="1"/>
  <c r="G28" i="6"/>
  <c r="G22" i="6"/>
  <c r="G7" i="6"/>
  <c r="G6" i="6"/>
  <c r="L32" i="5"/>
  <c r="I36" i="5"/>
  <c r="I32" i="5"/>
  <c r="I33" i="5" s="1"/>
  <c r="I37" i="5" s="1"/>
  <c r="I41" i="5" s="1"/>
  <c r="H35" i="5"/>
  <c r="G36" i="5"/>
  <c r="G34" i="5"/>
  <c r="E10" i="5"/>
  <c r="F34" i="5"/>
  <c r="F31" i="5"/>
  <c r="E36" i="5"/>
  <c r="E34" i="5"/>
  <c r="F19" i="5"/>
  <c r="G19" i="5"/>
  <c r="H19" i="5"/>
  <c r="I19" i="5"/>
  <c r="J19" i="5"/>
  <c r="K19" i="5"/>
  <c r="L19" i="5"/>
  <c r="N19" i="5"/>
  <c r="O19" i="5"/>
  <c r="F18" i="5"/>
  <c r="G18" i="5"/>
  <c r="H18" i="5"/>
  <c r="I18" i="5"/>
  <c r="J18" i="5"/>
  <c r="K18" i="5"/>
  <c r="L18" i="5"/>
  <c r="N18" i="5"/>
  <c r="O18" i="5"/>
  <c r="F9" i="5"/>
  <c r="G9" i="5"/>
  <c r="H9" i="5"/>
  <c r="I9" i="5"/>
  <c r="J9" i="5"/>
  <c r="J13" i="5" s="1"/>
  <c r="K9" i="5"/>
  <c r="L9" i="5"/>
  <c r="M9" i="5"/>
  <c r="N9" i="5"/>
  <c r="O9" i="5"/>
  <c r="P9" i="5"/>
  <c r="P13" i="5" s="1"/>
  <c r="O7" i="5"/>
  <c r="N7" i="5"/>
  <c r="K37" i="5"/>
  <c r="K41" i="5" s="1"/>
  <c r="Q42" i="5"/>
  <c r="E32" i="5"/>
  <c r="E33" i="5" s="1"/>
  <c r="F32" i="5"/>
  <c r="G32" i="5"/>
  <c r="H32" i="5"/>
  <c r="J32" i="5"/>
  <c r="K32" i="5"/>
  <c r="K33" i="5"/>
  <c r="L33" i="5"/>
  <c r="L37" i="5" s="1"/>
  <c r="L41" i="5" s="1"/>
  <c r="M33" i="5"/>
  <c r="M37" i="5" s="1"/>
  <c r="M41" i="5" s="1"/>
  <c r="N33" i="5"/>
  <c r="N35" i="5" s="1"/>
  <c r="O33" i="5"/>
  <c r="O37" i="5" s="1"/>
  <c r="O41" i="5" s="1"/>
  <c r="O34" i="5"/>
  <c r="P35" i="5"/>
  <c r="P37" i="5" s="1"/>
  <c r="J36" i="5"/>
  <c r="R42" i="5"/>
  <c r="S42" i="5"/>
  <c r="Q43" i="5"/>
  <c r="R43" i="5"/>
  <c r="S43" i="5"/>
  <c r="F11" i="5"/>
  <c r="I13" i="5"/>
  <c r="Q18" i="5"/>
  <c r="R18" i="5"/>
  <c r="S18" i="5"/>
  <c r="E13" i="5"/>
  <c r="E12" i="5"/>
  <c r="S19" i="5"/>
  <c r="R19" i="5"/>
  <c r="Q19" i="5"/>
  <c r="I12" i="5"/>
  <c r="T10" i="5"/>
  <c r="L13" i="5"/>
  <c r="G13" i="5"/>
  <c r="F13" i="5"/>
  <c r="F16" i="5" s="1"/>
  <c r="E9" i="5"/>
  <c r="M7" i="5"/>
  <c r="O13" i="5" s="1"/>
  <c r="H13" i="5"/>
  <c r="K10" i="8" l="1"/>
  <c r="K11" i="8"/>
  <c r="F34" i="9"/>
  <c r="R13" i="8" s="1"/>
  <c r="I62" i="11"/>
  <c r="I8" i="19"/>
  <c r="M8" i="19"/>
  <c r="M15" i="19"/>
  <c r="I15" i="19"/>
  <c r="K15" i="19" s="1"/>
  <c r="E10" i="11"/>
  <c r="H10" i="11" s="1"/>
  <c r="G10" i="11"/>
  <c r="J10" i="11" s="1"/>
  <c r="F38" i="10"/>
  <c r="G13" i="11" s="1"/>
  <c r="J13" i="11" s="1"/>
  <c r="K13" i="11" s="1"/>
  <c r="H31" i="11"/>
  <c r="K31" i="11" s="1"/>
  <c r="M31" i="11"/>
  <c r="F16" i="10"/>
  <c r="Q13" i="8"/>
  <c r="K13" i="8"/>
  <c r="F78" i="10"/>
  <c r="F77" i="10" s="1"/>
  <c r="G14" i="13"/>
  <c r="J14" i="13" s="1"/>
  <c r="G61" i="11"/>
  <c r="J61" i="11" s="1"/>
  <c r="J62" i="11" s="1"/>
  <c r="G36" i="11"/>
  <c r="J36" i="11" s="1"/>
  <c r="G14" i="11"/>
  <c r="J14" i="11" s="1"/>
  <c r="G16" i="8"/>
  <c r="J16" i="8" s="1"/>
  <c r="J17" i="8" s="1"/>
  <c r="E14" i="13"/>
  <c r="H14" i="13" s="1"/>
  <c r="E16" i="8"/>
  <c r="H16" i="8" s="1"/>
  <c r="K16" i="8" s="1"/>
  <c r="E61" i="11"/>
  <c r="H61" i="11" s="1"/>
  <c r="K61" i="11" s="1"/>
  <c r="E36" i="11"/>
  <c r="H36" i="11" s="1"/>
  <c r="K36" i="11" s="1"/>
  <c r="E14" i="11"/>
  <c r="H14" i="11" s="1"/>
  <c r="K14" i="11" s="1"/>
  <c r="E8" i="13"/>
  <c r="H8" i="13" s="1"/>
  <c r="E8" i="8"/>
  <c r="E57" i="11"/>
  <c r="H57" i="11" s="1"/>
  <c r="K57" i="11" s="1"/>
  <c r="E30" i="11"/>
  <c r="H30" i="11" s="1"/>
  <c r="K30" i="11" s="1"/>
  <c r="E8" i="11"/>
  <c r="H8" i="11" s="1"/>
  <c r="F40" i="9"/>
  <c r="R14" i="8" s="1"/>
  <c r="I8" i="13"/>
  <c r="I14" i="13"/>
  <c r="R8" i="8"/>
  <c r="N8" i="11"/>
  <c r="H10" i="13"/>
  <c r="K59" i="11"/>
  <c r="F43" i="10"/>
  <c r="F64" i="10"/>
  <c r="N33" i="11" s="1"/>
  <c r="G33" i="11"/>
  <c r="F52" i="10"/>
  <c r="N32" i="11" s="1"/>
  <c r="E32" i="11"/>
  <c r="G11" i="11"/>
  <c r="K9" i="11"/>
  <c r="M9" i="11"/>
  <c r="F7" i="10"/>
  <c r="F25" i="9"/>
  <c r="E12" i="8"/>
  <c r="R15" i="8"/>
  <c r="E15" i="8"/>
  <c r="F16" i="9"/>
  <c r="Q14" i="8"/>
  <c r="H14" i="8"/>
  <c r="K14" i="8" s="1"/>
  <c r="F6" i="9"/>
  <c r="Q10" i="8"/>
  <c r="Q11" i="8"/>
  <c r="G27" i="6"/>
  <c r="G16" i="6" s="1"/>
  <c r="N37" i="5"/>
  <c r="N41" i="5" s="1"/>
  <c r="P38" i="5"/>
  <c r="P40" i="5"/>
  <c r="P39" i="5"/>
  <c r="P41" i="5"/>
  <c r="O38" i="5"/>
  <c r="O40" i="5"/>
  <c r="O39" i="5"/>
  <c r="O42" i="5" s="1"/>
  <c r="O43" i="5" s="1"/>
  <c r="N40" i="5"/>
  <c r="N39" i="5"/>
  <c r="M38" i="5"/>
  <c r="M40" i="5"/>
  <c r="M39" i="5"/>
  <c r="M42" i="5" s="1"/>
  <c r="M43" i="5" s="1"/>
  <c r="L38" i="5"/>
  <c r="L40" i="5"/>
  <c r="L39" i="5"/>
  <c r="K38" i="5"/>
  <c r="K40" i="5"/>
  <c r="K42" i="5"/>
  <c r="K43" i="5" s="1"/>
  <c r="K39" i="5"/>
  <c r="I38" i="5"/>
  <c r="I40" i="5"/>
  <c r="I39" i="5"/>
  <c r="I42" i="5" s="1"/>
  <c r="I43" i="5" s="1"/>
  <c r="E37" i="5"/>
  <c r="G33" i="5"/>
  <c r="F33" i="5"/>
  <c r="F15" i="5"/>
  <c r="F14" i="5"/>
  <c r="E16" i="5"/>
  <c r="E15" i="5"/>
  <c r="E17" i="5"/>
  <c r="E14" i="5"/>
  <c r="E18" i="5" s="1"/>
  <c r="F17" i="5"/>
  <c r="P17" i="5"/>
  <c r="P16" i="5"/>
  <c r="P15" i="5"/>
  <c r="P14" i="5"/>
  <c r="P18" i="5" s="1"/>
  <c r="H17" i="5"/>
  <c r="H16" i="5"/>
  <c r="H15" i="5"/>
  <c r="H14" i="5"/>
  <c r="L17" i="5"/>
  <c r="L16" i="5"/>
  <c r="L15" i="5"/>
  <c r="L14" i="5"/>
  <c r="K13" i="5"/>
  <c r="N13" i="5"/>
  <c r="M13" i="5"/>
  <c r="G17" i="5"/>
  <c r="G16" i="5"/>
  <c r="G15" i="5"/>
  <c r="G14" i="5"/>
  <c r="I17" i="5"/>
  <c r="I16" i="5"/>
  <c r="I15" i="5"/>
  <c r="I14" i="5"/>
  <c r="S13" i="8" l="1"/>
  <c r="N12" i="11"/>
  <c r="O12" i="11" s="1"/>
  <c r="O8" i="19"/>
  <c r="P10" i="19"/>
  <c r="P11" i="19" s="1"/>
  <c r="E13" i="7"/>
  <c r="K8" i="19"/>
  <c r="K16" i="19" s="1"/>
  <c r="I16" i="19"/>
  <c r="F35" i="10"/>
  <c r="F6" i="10" s="1"/>
  <c r="N31" i="11"/>
  <c r="F42" i="10"/>
  <c r="H15" i="11"/>
  <c r="N14" i="11"/>
  <c r="K14" i="13"/>
  <c r="M8" i="13"/>
  <c r="H32" i="11"/>
  <c r="K32" i="11" s="1"/>
  <c r="M32" i="11"/>
  <c r="J33" i="11"/>
  <c r="K33" i="11" s="1"/>
  <c r="M33" i="11"/>
  <c r="K8" i="11"/>
  <c r="M8" i="11"/>
  <c r="O8" i="11" s="1"/>
  <c r="M14" i="11"/>
  <c r="M14" i="13"/>
  <c r="K62" i="11"/>
  <c r="D8" i="26" s="1"/>
  <c r="G8" i="26" s="1"/>
  <c r="Q16" i="8"/>
  <c r="E10" i="7"/>
  <c r="H62" i="11"/>
  <c r="H8" i="8"/>
  <c r="K8" i="8" s="1"/>
  <c r="Q8" i="8"/>
  <c r="N9" i="11"/>
  <c r="R11" i="8"/>
  <c r="N10" i="11"/>
  <c r="R12" i="8"/>
  <c r="N11" i="11"/>
  <c r="S14" i="8"/>
  <c r="P10" i="11"/>
  <c r="E12" i="7"/>
  <c r="E11" i="7"/>
  <c r="K8" i="13"/>
  <c r="I15" i="13"/>
  <c r="H15" i="13"/>
  <c r="H37" i="11"/>
  <c r="J11" i="11"/>
  <c r="M11" i="11"/>
  <c r="I10" i="11"/>
  <c r="M10" i="11"/>
  <c r="Q15" i="8"/>
  <c r="S15" i="8" s="1"/>
  <c r="H15" i="8"/>
  <c r="K15" i="8" s="1"/>
  <c r="Q12" i="8"/>
  <c r="H12" i="8"/>
  <c r="K12" i="8" s="1"/>
  <c r="R10" i="8"/>
  <c r="I17" i="8"/>
  <c r="L42" i="5"/>
  <c r="L43" i="5" s="1"/>
  <c r="N38" i="5"/>
  <c r="N42" i="5" s="1"/>
  <c r="N43" i="5" s="1"/>
  <c r="E19" i="5"/>
  <c r="E41" i="5"/>
  <c r="E39" i="5"/>
  <c r="E40" i="5"/>
  <c r="E38" i="5"/>
  <c r="P42" i="5"/>
  <c r="P43" i="5" s="1"/>
  <c r="J33" i="5"/>
  <c r="J37" i="5" s="1"/>
  <c r="H33" i="5"/>
  <c r="F37" i="5"/>
  <c r="G37" i="5"/>
  <c r="P19" i="5"/>
  <c r="O17" i="5"/>
  <c r="O16" i="5"/>
  <c r="O15" i="5"/>
  <c r="O14" i="5"/>
  <c r="J17" i="5"/>
  <c r="J16" i="5"/>
  <c r="J15" i="5"/>
  <c r="J14" i="5"/>
  <c r="E14" i="7" l="1"/>
  <c r="D10" i="1"/>
  <c r="C13" i="7"/>
  <c r="D10" i="26"/>
  <c r="J37" i="11"/>
  <c r="K37" i="11"/>
  <c r="J17" i="7"/>
  <c r="O14" i="11"/>
  <c r="K17" i="8"/>
  <c r="T11" i="8"/>
  <c r="S8" i="8"/>
  <c r="S12" i="8"/>
  <c r="O11" i="11"/>
  <c r="S10" i="8"/>
  <c r="T10" i="8" s="1"/>
  <c r="H17" i="8"/>
  <c r="O9" i="11"/>
  <c r="P9" i="11" s="1"/>
  <c r="P11" i="11" s="1"/>
  <c r="J15" i="11"/>
  <c r="K11" i="11"/>
  <c r="K10" i="11"/>
  <c r="I15" i="11"/>
  <c r="E42" i="5"/>
  <c r="E43" i="5" s="1"/>
  <c r="J41" i="5"/>
  <c r="J40" i="5"/>
  <c r="J39" i="5"/>
  <c r="J38" i="5"/>
  <c r="G40" i="5"/>
  <c r="G38" i="5"/>
  <c r="G41" i="5"/>
  <c r="G39" i="5"/>
  <c r="F41" i="5"/>
  <c r="F39" i="5"/>
  <c r="F40" i="5"/>
  <c r="F38" i="5"/>
  <c r="H37" i="5"/>
  <c r="K17" i="5"/>
  <c r="K16" i="5"/>
  <c r="K15" i="5"/>
  <c r="K14" i="5"/>
  <c r="N17" i="5"/>
  <c r="N16" i="5"/>
  <c r="N15" i="5"/>
  <c r="N14" i="5"/>
  <c r="M17" i="5"/>
  <c r="M16" i="5"/>
  <c r="M15" i="5"/>
  <c r="M14" i="5"/>
  <c r="I6" i="4"/>
  <c r="I5" i="4"/>
  <c r="I4" i="4"/>
  <c r="I3" i="4"/>
  <c r="C10" i="7" l="1"/>
  <c r="F10" i="7" s="1"/>
  <c r="J10" i="7" s="1"/>
  <c r="K11" i="7" s="1"/>
  <c r="D7" i="26"/>
  <c r="G7" i="26" s="1"/>
  <c r="F13" i="7"/>
  <c r="G10" i="26"/>
  <c r="D11" i="26"/>
  <c r="T12" i="8"/>
  <c r="K15" i="11"/>
  <c r="M18" i="5"/>
  <c r="M19" i="5" s="1"/>
  <c r="M20" i="5" s="1"/>
  <c r="J42" i="5"/>
  <c r="J43" i="5" s="1"/>
  <c r="F42" i="5"/>
  <c r="F43" i="5" s="1"/>
  <c r="G42" i="5"/>
  <c r="G43" i="5" s="1"/>
  <c r="H40" i="5"/>
  <c r="H38" i="5"/>
  <c r="H41" i="5"/>
  <c r="H39" i="5"/>
  <c r="G11" i="26" l="1"/>
  <c r="D12" i="1"/>
  <c r="C11" i="7"/>
  <c r="H42" i="5"/>
  <c r="H43" i="5" s="1"/>
  <c r="F11" i="7" l="1"/>
  <c r="F17" i="12"/>
  <c r="G10" i="13"/>
  <c r="M10" i="13" s="1"/>
  <c r="J11" i="7" l="1"/>
  <c r="N10" i="13"/>
  <c r="I41" i="12"/>
  <c r="I43" i="12" s="1"/>
  <c r="J10" i="13"/>
  <c r="J15" i="13" l="1"/>
  <c r="K10" i="13"/>
  <c r="K15" i="13" s="1"/>
  <c r="C12" i="7" l="1"/>
  <c r="F12" i="7" s="1"/>
  <c r="J12" i="7" s="1"/>
  <c r="C14" i="7" l="1"/>
  <c r="F14" i="7"/>
</calcChain>
</file>

<file path=xl/sharedStrings.xml><?xml version="1.0" encoding="utf-8"?>
<sst xmlns="http://schemas.openxmlformats.org/spreadsheetml/2006/main" count="977" uniqueCount="319">
  <si>
    <t>STT</t>
  </si>
  <si>
    <t>Nội dung</t>
  </si>
  <si>
    <t>SỞ KHOA HỌC VÀ CÔNG NGHỆ QUẢNG NGÃI</t>
  </si>
  <si>
    <t>TRUNG TÂM ỨNG DỤNG VÀ DỊCH VỤ KHOA HỌC CÔNG NGHỆ</t>
  </si>
  <si>
    <t>Thực hiện chuyên mục KH&amp;CN phát trên sóng phát thanh và truyền hình tỉnh, Báo Quảng Ngãi</t>
  </si>
  <si>
    <t xml:space="preserve">ĐỊNH MỨC CHI PHÍ </t>
  </si>
  <si>
    <t>Đơn vị tính: đồng</t>
  </si>
  <si>
    <t>ĐVT</t>
  </si>
  <si>
    <t>Số lượng</t>
  </si>
  <si>
    <t>Đơn giá</t>
  </si>
  <si>
    <t>Thành tiền</t>
  </si>
  <si>
    <t>Ghi chú</t>
  </si>
  <si>
    <t>Xây dựng maket Bản tin.</t>
  </si>
  <si>
    <t>số</t>
  </si>
  <si>
    <t>Phóng sự, tin, bài phê bình, lý luận</t>
  </si>
  <si>
    <t>Ảnh ruột trang</t>
  </si>
  <si>
    <t>Chịu trách nhiệm xuất bản</t>
  </si>
  <si>
    <t>Sửa morat, bản tin</t>
  </si>
  <si>
    <t>bài</t>
  </si>
  <si>
    <t>ảnh</t>
  </si>
  <si>
    <t>Ảnh bìa 1</t>
  </si>
  <si>
    <t xml:space="preserve">Theo Quyết định số 2951/QĐ-UBND ngày 20 tháng 12 năm 2007 của UBND tỉnh Quảng Ngãi </t>
  </si>
  <si>
    <t>Hạng mục</t>
  </si>
  <si>
    <t>Cách tính</t>
  </si>
  <si>
    <t>CV bậc 4/9</t>
  </si>
  <si>
    <t>CV bậc 5/9</t>
  </si>
  <si>
    <t>CV bậc 6/9</t>
  </si>
  <si>
    <t>BV</t>
  </si>
  <si>
    <t>Hệ số</t>
  </si>
  <si>
    <t>Lương cơ sở (LCS)</t>
  </si>
  <si>
    <t>Lương cơ bản (LCB)</t>
  </si>
  <si>
    <t>Phụ cấp chức vụ (PCV)</t>
  </si>
  <si>
    <t>* LCS</t>
  </si>
  <si>
    <t>Phụ cấp trách nhiệm (PTN)</t>
  </si>
  <si>
    <t>Bảo hiểm xã hội</t>
  </si>
  <si>
    <t>* (LCB+PCV)</t>
  </si>
  <si>
    <t>Bảo hiểm y tế</t>
  </si>
  <si>
    <t>Bảo hiểm thất nghiệp</t>
  </si>
  <si>
    <t>Tổng lương/tháng</t>
  </si>
  <si>
    <t>Đơn giá nhân công/ngày</t>
  </si>
  <si>
    <t>ngày</t>
  </si>
  <si>
    <t>Theo dõi in và phát hành</t>
  </si>
  <si>
    <t>Xử lý âm thanh phỏng vấn</t>
  </si>
  <si>
    <t>Xây dựng kịch bản phát thanh</t>
  </si>
  <si>
    <t>Xây dựng kịch bản truyền hình</t>
  </si>
  <si>
    <t>Chi phí đăng chuyên trang trên Báo Quảng Ngãi</t>
  </si>
  <si>
    <t>tháng</t>
  </si>
  <si>
    <t>Chi trả nhuận bút theo chế độ</t>
  </si>
  <si>
    <t>Chi hỗ trợ ban biên tập</t>
  </si>
  <si>
    <t>Chi nhuận bút theo chế độ</t>
  </si>
  <si>
    <t>ram</t>
  </si>
  <si>
    <t>công</t>
  </si>
  <si>
    <t>Máy tính xách tay</t>
  </si>
  <si>
    <t>ca</t>
  </si>
  <si>
    <t>Loại máy &amp;thiết bị</t>
  </si>
  <si>
    <t>Định mức tiêu hao nhiên liệu, năng lượng 1 ca</t>
  </si>
  <si>
    <t>Thành phần cấp bậc thợ điều khiển máy</t>
  </si>
  <si>
    <t>Chi phí khấu hao, sửa chữa (đồng/ca)</t>
  </si>
  <si>
    <t>Chi phí năng lượng, nhiên liệu (đồng/ca)</t>
  </si>
  <si>
    <t>Chi phí tiền lương (đồng/ca)</t>
  </si>
  <si>
    <t>Giá ca máy (đồng/ca)</t>
  </si>
  <si>
    <t>Máy scanner (khổ a0)</t>
  </si>
  <si>
    <t>Máy vẽ plotter</t>
  </si>
  <si>
    <t>Máy vi tính</t>
  </si>
  <si>
    <t xml:space="preserve">Máy vi tính </t>
  </si>
  <si>
    <t>Nhân công:</t>
  </si>
  <si>
    <t xml:space="preserve"> Vật liệu:</t>
  </si>
  <si>
    <t>Liên hệ đặt bài cho CTV và theo dõi nhận bài</t>
  </si>
  <si>
    <t>đợt</t>
  </si>
  <si>
    <t xml:space="preserve">Tổng hợp tin bài, biên tập bước 1 và 2 </t>
  </si>
  <si>
    <t>Phê duyệt maket Bản tin</t>
  </si>
  <si>
    <t>CV bậc 2/8</t>
  </si>
  <si>
    <t>Theo thực tế</t>
  </si>
  <si>
    <t xml:space="preserve">Máy tính xách tay </t>
  </si>
  <si>
    <t>Dựng phim, lồng tiếng, xử lý hậu kỳ</t>
  </si>
  <si>
    <t>Theo báo giá thực tế</t>
  </si>
  <si>
    <t xml:space="preserve">Thu thập thông tin, viết bài </t>
  </si>
  <si>
    <t>Thu thập thông tin, viết bài</t>
  </si>
  <si>
    <t>Thu thập thông tin, viết bài,, ghi hình phóng sự.</t>
  </si>
  <si>
    <t>Chọn lọc, xử lý, duyệt tin, bài</t>
  </si>
  <si>
    <t>Thu thập thông tin, viết bài, ghi hình phóng sự.</t>
  </si>
  <si>
    <t>Theo dõi, sao lưu dữ liệu định kỳ, giám sát hoạt động của Cổng thông tin KH&amp;CN</t>
  </si>
  <si>
    <t>Dung</t>
  </si>
  <si>
    <t>Vân</t>
  </si>
  <si>
    <t>Thắng</t>
  </si>
  <si>
    <t>Nữ</t>
  </si>
  <si>
    <t>Dương</t>
  </si>
  <si>
    <t>Bình</t>
  </si>
  <si>
    <t>BỘ PHẬN THÔNG TIN</t>
  </si>
  <si>
    <t>PHỤ LỤC 3.5.1 (viên chức)</t>
  </si>
  <si>
    <t>BẢNG ĐƠN GIÁ NHÂN CÔNG TRUNG TÂM ỨNG DỤNG VÀ DỊCH VỤ KHOA HỌC CÔNG NGHỆ</t>
  </si>
  <si>
    <t>Van</t>
  </si>
  <si>
    <t>Mi</t>
  </si>
  <si>
    <t>Khải</t>
  </si>
  <si>
    <t>BV Trại</t>
  </si>
  <si>
    <t>BV 160</t>
  </si>
  <si>
    <t>BV 202</t>
  </si>
  <si>
    <t>GD</t>
  </si>
  <si>
    <t>TC</t>
  </si>
  <si>
    <t>KP CĐ</t>
  </si>
  <si>
    <t>CS bậc 8/12</t>
  </si>
  <si>
    <t>CS bậc 12/12</t>
  </si>
  <si>
    <t>CS bậc 9/12</t>
  </si>
  <si>
    <t>PHỤ LỤC 3.5.2 Hành chính</t>
  </si>
  <si>
    <t>T. Hạnh</t>
  </si>
  <si>
    <t>Phượng</t>
  </si>
  <si>
    <t>Trúc</t>
  </si>
  <si>
    <t>M. Hạnh</t>
  </si>
  <si>
    <t>Bậc 6/9</t>
  </si>
  <si>
    <t>Bậc 2/8</t>
  </si>
  <si>
    <t>Tùng</t>
  </si>
  <si>
    <t>Bậc 5/12</t>
  </si>
  <si>
    <t>Bậc 8/12</t>
  </si>
  <si>
    <t>Bậc 3/10</t>
  </si>
  <si>
    <t>Bậc 3/9</t>
  </si>
  <si>
    <t>Bậc 8/9</t>
  </si>
  <si>
    <t>Bậc 9/9</t>
  </si>
  <si>
    <t>Bậc 4/9</t>
  </si>
  <si>
    <t>Bậc 5/9</t>
  </si>
  <si>
    <t>Bậc 7/9</t>
  </si>
  <si>
    <t>ĐVT : đồng</t>
  </si>
  <si>
    <t>Mã số</t>
  </si>
  <si>
    <t>Tên công việc/thành phần hao phí</t>
  </si>
  <si>
    <t>Định mức</t>
  </si>
  <si>
    <t xml:space="preserve">Thành tiền </t>
  </si>
  <si>
    <t>Công việc thực hiện: xây dựng kế hoạch thực hiện chung; rà soát, bổ sung quy chế quản trị, vận hành</t>
  </si>
  <si>
    <t>+ Vật liệu</t>
  </si>
  <si>
    <t>-Giấy A4</t>
  </si>
  <si>
    <t>+ Nhân công:</t>
  </si>
  <si>
    <t>+ Máy thi công:</t>
  </si>
  <si>
    <t>lần/năm</t>
  </si>
  <si>
    <t>-VPP các loại</t>
  </si>
  <si>
    <t>- VC- bậc 6/9</t>
  </si>
  <si>
    <t>MMTB khác hỗ trợ</t>
  </si>
  <si>
    <t>Quản lý, thanh quyết toán KP</t>
  </si>
  <si>
    <t>-Vật tư VP</t>
  </si>
  <si>
    <t>Công việc thực hiện: quản lý tài chính</t>
  </si>
  <si>
    <t>Đơn giá nhân công/giờ</t>
  </si>
  <si>
    <t>lần/tháng</t>
  </si>
  <si>
    <t>Tên dịch vụ</t>
  </si>
  <si>
    <t>Chi phí trực tiếp</t>
  </si>
  <si>
    <t>Chi phí khấu hao TSCĐ</t>
  </si>
  <si>
    <t>Chi phí quản lý</t>
  </si>
  <si>
    <t>Đơn giá dịch vụ không đầy đủ</t>
  </si>
  <si>
    <t>Đơn giá dịch vụ đầy đủ</t>
  </si>
  <si>
    <t>7=3+4+5</t>
  </si>
  <si>
    <t>PHỤ LỤC 01</t>
  </si>
  <si>
    <t>PHỤ LỤC 02</t>
  </si>
  <si>
    <t>PHỤ LỤC 03</t>
  </si>
  <si>
    <t>ĐVT: đồng</t>
  </si>
  <si>
    <t>MÃ SỐ CÔNG VIỆC</t>
  </si>
  <si>
    <t>NỘI DUNG</t>
  </si>
  <si>
    <t>KHỐI LƯỢNG</t>
  </si>
  <si>
    <t>ĐƠN GIÁ</t>
  </si>
  <si>
    <t>THÀNH TIỀN</t>
  </si>
  <si>
    <t>CỘNG</t>
  </si>
  <si>
    <t>GHI CHÚ</t>
  </si>
  <si>
    <t>VẬT LIỆU</t>
  </si>
  <si>
    <t>NHÂN CÔNG</t>
  </si>
  <si>
    <t>MÁY THI CÔNG</t>
  </si>
  <si>
    <t>Xây dựng kế hoạch thực hiện</t>
  </si>
  <si>
    <t>TỔNG CỘNG</t>
  </si>
  <si>
    <t>THUYẾT MINH CHI PHÍ TRỰC TIẾP</t>
  </si>
  <si>
    <t>- Thông tin liên lạc</t>
  </si>
  <si>
    <t>-Chi phí chuyên môn (cước bưu chính, NVL phục vụ)</t>
  </si>
  <si>
    <t>-Chi phí chuyên môn (in bản tin)</t>
  </si>
  <si>
    <t>Tổng hợp số liệu và báo cáo định kỳ</t>
  </si>
  <si>
    <t>-Chi phí hoạt động khác</t>
  </si>
  <si>
    <t>Máy móc, thiết bị phục vụ chuyên môn</t>
  </si>
  <si>
    <t>- Công tác phí</t>
  </si>
  <si>
    <t>Máy thi công:</t>
  </si>
  <si>
    <t xml:space="preserve">Thu thập thông tin, viết tin, bài. </t>
  </si>
  <si>
    <t>bậc 6/9</t>
  </si>
  <si>
    <t>VC bậc 2/8</t>
  </si>
  <si>
    <t>Chọn lọc, xử lý, tin, bài</t>
  </si>
  <si>
    <t>Chi phí duyệt chuyên mục</t>
  </si>
  <si>
    <t>Khác</t>
  </si>
  <si>
    <t>Chi khác</t>
  </si>
  <si>
    <t>lần</t>
  </si>
  <si>
    <t>Xuất bản ấn phẩm khoa học và công nghệ và phát triển công nghệ của tỉnh</t>
  </si>
  <si>
    <t>Xây dựng, duy trì và phát triển cổng thông tin khoa học và công nghệ</t>
  </si>
  <si>
    <t>(Theo quyết định số 796/QĐ-UBND ngày 01/6/2020 của UBND tỉnh Quảng Ngãi)</t>
  </si>
  <si>
    <t>PHỤ LỤC</t>
  </si>
  <si>
    <t xml:space="preserve">TỔNG HỢP ĐƠN GIÁ DỊCH VỤ SỰ NGHIỆP CÔNG CỦA </t>
  </si>
  <si>
    <t>TRUNG TÂM ỨNG DỤNG VÀ DỊCH VỤ KHOA HỌC CÔNG NGHỆ TỈNH QUẢNG NGÃI</t>
  </si>
  <si>
    <t>Chuyên mục Khoa học và Công nghệ phát trên sóng truyền hình</t>
  </si>
  <si>
    <t>Chuyên mục Khoa học và Công nghệ phát trên sóng phát thanh</t>
  </si>
  <si>
    <t>Chuyên mục Khoa học và Công nghệ đăng báo Quảng Ngãi</t>
  </si>
  <si>
    <t>THUYẾT MINH CHI TIẾT ĐỊNH MỨC CHI PHÍ QUẢN LÝ CHUNG</t>
  </si>
  <si>
    <t xml:space="preserve">-Máy tính </t>
  </si>
  <si>
    <t>-MMTB khác hỗ trợ</t>
  </si>
  <si>
    <t>-VC bậc 6/9</t>
  </si>
  <si>
    <t>-VC bậc 8/9</t>
  </si>
  <si>
    <t>-VC bậc 3/9</t>
  </si>
  <si>
    <t>-CS bậc 3/10</t>
  </si>
  <si>
    <t>-Máy tính xách tay</t>
  </si>
  <si>
    <t>-Bảo trì, sửa chữa MMTB khác</t>
  </si>
  <si>
    <t>-Khác</t>
  </si>
  <si>
    <t>-CV bậc 4/9</t>
  </si>
  <si>
    <t>-CV bậc 6/9</t>
  </si>
  <si>
    <t>Chuyên mục khoa học và công nghệ</t>
  </si>
  <si>
    <t>VPP các loại</t>
  </si>
  <si>
    <t>Thiết lập, duy trì, bảo quản và sử dụng hệ thống chuẩn đo lường</t>
  </si>
  <si>
    <t>Bảo dưỡng, bảo trì chuẩn dung tích</t>
  </si>
  <si>
    <t>Bảo dưỡng, bảo trì chuẩn điện, điện tử</t>
  </si>
  <si>
    <t>Bảo dưỡng, bảo trì chuẩn áp suất</t>
  </si>
  <si>
    <t>Bảo dưỡng, bảo trì chuẩn dđộ dài, nhiệt, khối lượng</t>
  </si>
  <si>
    <t>Chi phí kiểm định hiệu chuẩn máy móc thiết bị</t>
  </si>
  <si>
    <t>I</t>
  </si>
  <si>
    <t>- Tiền điện phục vụ MMTB chuyên môn</t>
  </si>
  <si>
    <t>Kw</t>
  </si>
  <si>
    <t>- Công tác phí đi ngoài tỉnh</t>
  </si>
  <si>
    <t>người</t>
  </si>
  <si>
    <t>- Chi phí thuê ngoài</t>
  </si>
  <si>
    <t>- Chi phí khác</t>
  </si>
  <si>
    <t>- VC bậc 6/9</t>
  </si>
  <si>
    <t>- VC bậc 3/9</t>
  </si>
  <si>
    <t>2 năm hiệu chuẩn 1 lần</t>
  </si>
  <si>
    <t>Bình chuẩn kim loại hạng 2 (2÷200)L</t>
  </si>
  <si>
    <t>cái</t>
  </si>
  <si>
    <t>Bình chuẩn từng phần</t>
  </si>
  <si>
    <t>Bình chuẩn kim loại hạng 2 5000 L</t>
  </si>
  <si>
    <t>Bình chuẩn kim loại hạng 2 2000 L</t>
  </si>
  <si>
    <t>Bình chuẩn kim loại hạng 2 1000 L</t>
  </si>
  <si>
    <t>- VC bậc 5/9</t>
  </si>
  <si>
    <t>Thiết bị kiểm định công tơ điện 1 pha</t>
  </si>
  <si>
    <t>Thiết bị kiểm định điện tim</t>
  </si>
  <si>
    <t>Thiết bị kiểm định điện não</t>
  </si>
  <si>
    <t>Thiết bị kiểm định công tơ điện 3 pha</t>
  </si>
  <si>
    <t>Áp kế điện tử 700 bar</t>
  </si>
  <si>
    <t>Áp kế điện tử 20 bar</t>
  </si>
  <si>
    <t>Áp kế điện tử LPC 300, 2 sensor</t>
  </si>
  <si>
    <t>Huyết áp kế điện tử</t>
  </si>
  <si>
    <t>Áp kế lò xo chuẩn</t>
  </si>
  <si>
    <t>Bộ quả cân F1 (1¸500) mg</t>
  </si>
  <si>
    <t>bộ</t>
  </si>
  <si>
    <t>Bộ quả cân F1 (5¸500) mg</t>
  </si>
  <si>
    <t>Bộ quả cân F1 (1¸500) g</t>
  </si>
  <si>
    <t>Bộ quả cân F2 (1¸10) kg</t>
  </si>
  <si>
    <t>Bộ quả cân F2 (1¸500) mg</t>
  </si>
  <si>
    <t>Bộ quả cân F2 (5 mg¸500g)</t>
  </si>
  <si>
    <t>Bộ quả cân F2 (200 mg¸500 g)</t>
  </si>
  <si>
    <t>Bộ quả cân F2 (1¸500) g</t>
  </si>
  <si>
    <t>Cân chuẩn 64 kg</t>
  </si>
  <si>
    <t>Qủa cân chuẩn M1 600 quả 20 kg, 10 quả 10 kg</t>
  </si>
  <si>
    <t>Qủa cân chuẩn M1 20 quả 500 kg</t>
  </si>
  <si>
    <t>Nhiệt kế chỉ thị số</t>
  </si>
  <si>
    <t>Cặp nhiệt điện</t>
  </si>
  <si>
    <t>Nhiệt kế điện trở Platin</t>
  </si>
  <si>
    <t>Bể tạo và điều nhiệt độ</t>
  </si>
  <si>
    <t>Chuẩn Taximet</t>
  </si>
  <si>
    <t>năm</t>
  </si>
  <si>
    <t>Bảo dưỡng, bảo trì chuẩn độ dài, nhiệt, khối lượng</t>
  </si>
  <si>
    <t>PHỤ LỤC 06</t>
  </si>
  <si>
    <t>II</t>
  </si>
  <si>
    <r>
      <t xml:space="preserve">BẢNG GIÁ CA MÁY VÀ THIẾT BỊ THI CÔNG XÂY DỰNG TRÊN ĐỊA BÀN TỈNH QUẢNG NGÃI
</t>
    </r>
    <r>
      <rPr>
        <sz val="14"/>
        <rFont val="Times New Roman"/>
        <family val="1"/>
      </rPr>
      <t xml:space="preserve">Theo QĐ số 481/QĐ-UBND ngày 11 tháng 08 năm 2020 UBND tỉnh Quảng Ngãi </t>
    </r>
  </si>
  <si>
    <t>Chưa có đơn giá mới</t>
  </si>
  <si>
    <t>Thực hiện 1 lần/năm, Định mức tại TM chi tiết ĐM CPQL chung</t>
  </si>
  <si>
    <t>PHỤ LỤC 1A</t>
  </si>
  <si>
    <t>Thực hiện 1 lần/2 tháng, Định mức Phụ lục 1A (STT: 1)</t>
  </si>
  <si>
    <t>Thực hiện 1 lần/2 tháng, Định mức Phụ lục 1A (STT: 2)</t>
  </si>
  <si>
    <t>Thực hiện 1 lần/2 tháng, Định mức Phụ lục 1A (STT: 3)</t>
  </si>
  <si>
    <t>Thực hiện 1 lần/2 tháng, Định mức Phụ lục 1A (STT: 4)</t>
  </si>
  <si>
    <t>Thực hiện 1 lần/2 tháng, Định mức Phụ lục 1A (STT: 5)</t>
  </si>
  <si>
    <t>Thực hiện 1 lần/2 tháng, Định mức Phụ lục 1A (STT: 6)</t>
  </si>
  <si>
    <t>Thực hiện theo quý, Định mức Phụ lục 1A (STT: 5)</t>
  </si>
  <si>
    <t>PHỤ LỤC 2A</t>
  </si>
  <si>
    <t>III</t>
  </si>
  <si>
    <t>Thực hiện 1 lần/tháng, Định mức Phụ lục 2A (STT:I1)</t>
  </si>
  <si>
    <t>Thực hiện 1 lần/tháng, Định mức Phụ lục 2A (STT:I2)</t>
  </si>
  <si>
    <t>Thực hiện 1 lần/tháng, Định mức Phụ lục 2A (STT:I3)</t>
  </si>
  <si>
    <t>Thực hiện theo quý, Định mức Phụ lục 1A (STT: I5)</t>
  </si>
  <si>
    <t>Thực hiện 1 lần/tháng, Định mức Phụ lục 2A (STT: I4)</t>
  </si>
  <si>
    <t>Thực hiện 1 lần/tháng, Định mức Phụ lục 2A (STT:II1)</t>
  </si>
  <si>
    <t>Thực hiện theo quý, Định mức Phụ lục 1A (STT: II5)</t>
  </si>
  <si>
    <t>Thực hiện 1 lần/tháng, Định mức Phụ lục 2A (STT:II2)</t>
  </si>
  <si>
    <t>Thực hiện 1 lần/tháng, Định mức Phụ lục 2A (STT:II3)</t>
  </si>
  <si>
    <t>Thực hiện 1 lần/tháng, Định mức Phụ lục 2A (STT:II4)</t>
  </si>
  <si>
    <t>Thực hiện 1 lần/tháng, Định mức Phụ lục 2A (STT:III1)</t>
  </si>
  <si>
    <t>PHỤ LỤC 3A</t>
  </si>
  <si>
    <t>Thực hiện thường xuyên, Định mức Phụ lục 1A (STT: 1)</t>
  </si>
  <si>
    <t>Thực hiện thường xuyên, Định mức Phụ lục 1A (STT: 2)</t>
  </si>
  <si>
    <t>Thực hiện thường xuyên, Định mức Phụ lục 1A (STT: 4)</t>
  </si>
  <si>
    <t>Thực hiện thường xuyên, Định mức Phụ lục 1A (STT: 3)</t>
  </si>
  <si>
    <t>Thực hiện 1 lần/năm, Định mức Phụ lục 6A (STT:3)</t>
  </si>
  <si>
    <t>Thực hiện 1 lần/năm, Định mức Phụ lục 6A</t>
  </si>
  <si>
    <t>Thực hiện 1 lần/năm, Định mức Phụ lục 6A (STT:1)</t>
  </si>
  <si>
    <t>Thực hiện 1 lần/năm, Định mức Phụ lục 6A (STT:2)</t>
  </si>
  <si>
    <t>Thực hiện 1 lần/năm, Định mức Phụ lục 6A (STT:4)</t>
  </si>
  <si>
    <t>PHỤ LỤC 02.1</t>
  </si>
  <si>
    <t>PHỤ LỤC 02.2</t>
  </si>
  <si>
    <t>PHỤ LỤC 02.3</t>
  </si>
  <si>
    <t>CHUYÊN MỤC KH&amp;CN PHÁT SÓNG TRUYỀN HÌNH</t>
  </si>
  <si>
    <t>CHUYÊN MỤC KH&amp;CN PHÁT SÓNG TRUYỀN THANH</t>
  </si>
  <si>
    <t>CHUYÊN MỤC KH&amp;CN BÁO QUẢNG NGÃI</t>
  </si>
  <si>
    <t>PHỤ LỤC 6A</t>
  </si>
  <si>
    <t>Thực hiện 6 lần/năm, Định mức tại TM chi tiết ĐM CPQL chung</t>
  </si>
  <si>
    <t>Xây dựng chủ đề và nội dung</t>
  </si>
  <si>
    <t>giờ</t>
  </si>
  <si>
    <t>- CV bậc 2/8</t>
  </si>
  <si>
    <t>6=3+5</t>
  </si>
  <si>
    <t>Công việc thực hiện: xây dựng kế hoạch thực hiện chủ đề cho từng ấn phẩm, chuyên mục thực hiện</t>
  </si>
  <si>
    <t>Công việc thực hiện báo cáo hàng năm</t>
  </si>
  <si>
    <t>KH</t>
  </si>
  <si>
    <t>BC</t>
  </si>
  <si>
    <t>Xây dựng kế hoạch</t>
  </si>
  <si>
    <t xml:space="preserve">-Máy vi tính </t>
  </si>
  <si>
    <t>Tổng cộng</t>
  </si>
  <si>
    <t>1.01</t>
  </si>
  <si>
    <t>1.02</t>
  </si>
  <si>
    <t>1.03</t>
  </si>
  <si>
    <t>1.04</t>
  </si>
  <si>
    <t>1.05</t>
  </si>
  <si>
    <t>1.06</t>
  </si>
  <si>
    <t>1.07</t>
  </si>
  <si>
    <t>DANH MỤC CHI PHÍ NHIỆM VỤ SỬ DỤNG NSNN</t>
  </si>
  <si>
    <t xml:space="preserve"> TRONG LĨNH VỰC KHOA HỌC VÀ CÔNG NGHỆ</t>
  </si>
  <si>
    <t>Số tiền</t>
  </si>
  <si>
    <t>Kèm theo Công văn số       /SKHCN-KHTC ngày      /4/2021 của Sở Khoa học và Công nghệ)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</si>
</sst>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0000"/>
    <numFmt numFmtId="167" formatCode="#,##0.00000000"/>
    <numFmt numFmtId="168" formatCode="_(* #,##0.00000_);_(* \(#,##0.00000\);_(* &quot;-&quot;??_);_(@_)"/>
    <numFmt numFmtId="169" formatCode="#,##0.000000000000000"/>
    <numFmt numFmtId="170" formatCode="0.0000000"/>
    <numFmt numFmtId="171" formatCode="#,##0.0000000000"/>
    <numFmt numFmtId="172" formatCode="_(* #,##0.0000_);_(* \(#,##0.0000\);_(* &quot;-&quot;??_);_(@_)"/>
    <numFmt numFmtId="173" formatCode="0.0000"/>
  </numFmts>
  <fonts count="57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2"/>
    </font>
    <font>
      <b/>
      <sz val="9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2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  <charset val="128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i/>
      <u/>
      <sz val="1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name val="Times New Roman"/>
      <family val="2"/>
    </font>
    <font>
      <b/>
      <sz val="14"/>
      <name val="Times New Roman"/>
      <family val="2"/>
    </font>
    <font>
      <i/>
      <u/>
      <sz val="12"/>
      <name val="Times New Roman"/>
      <family val="1"/>
    </font>
    <font>
      <i/>
      <sz val="10"/>
      <name val="Times New Roman"/>
      <family val="1"/>
    </font>
    <font>
      <i/>
      <u val="singleAccounting"/>
      <sz val="11"/>
      <name val="Times New Roman"/>
      <family val="1"/>
    </font>
    <font>
      <i/>
      <u/>
      <sz val="11"/>
      <color theme="1"/>
      <name val="Times New Roman"/>
      <family val="1"/>
    </font>
    <font>
      <i/>
      <u/>
      <sz val="12"/>
      <color theme="1"/>
      <name val="Times New Roman"/>
      <family val="1"/>
    </font>
    <font>
      <i/>
      <sz val="14"/>
      <name val="Times New Roman"/>
      <family val="1"/>
    </font>
    <font>
      <b/>
      <u/>
      <sz val="13"/>
      <name val="Times New Roman"/>
      <family val="1"/>
    </font>
    <font>
      <i/>
      <u/>
      <sz val="10"/>
      <name val="Times New Roman"/>
      <family val="1"/>
    </font>
    <font>
      <sz val="12"/>
      <color theme="0"/>
      <name val="Times New Roman"/>
      <family val="1"/>
    </font>
    <font>
      <b/>
      <sz val="13"/>
      <color theme="1"/>
      <name val="Times New Roman"/>
      <family val="1"/>
    </font>
    <font>
      <i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5" fillId="0" borderId="0"/>
    <xf numFmtId="43" fontId="17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76">
    <xf numFmtId="0" fontId="0" fillId="0" borderId="0" xfId="0"/>
    <xf numFmtId="0" fontId="5" fillId="0" borderId="0" xfId="0" applyFont="1"/>
    <xf numFmtId="0" fontId="9" fillId="0" borderId="0" xfId="0" applyFont="1"/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left" wrapText="1"/>
    </xf>
    <xf numFmtId="0" fontId="13" fillId="0" borderId="1" xfId="2" applyNumberFormat="1" applyFont="1" applyBorder="1" applyAlignment="1">
      <alignment horizontal="left" wrapText="1"/>
    </xf>
    <xf numFmtId="0" fontId="14" fillId="0" borderId="1" xfId="2" applyFont="1" applyBorder="1" applyAlignment="1">
      <alignment horizontal="right" wrapText="1"/>
    </xf>
    <xf numFmtId="0" fontId="13" fillId="0" borderId="1" xfId="2" applyNumberFormat="1" applyFont="1" applyBorder="1" applyAlignment="1">
      <alignment horizontal="center" wrapText="1"/>
    </xf>
    <xf numFmtId="3" fontId="16" fillId="0" borderId="1" xfId="3" applyNumberFormat="1" applyFont="1" applyBorder="1" applyAlignment="1">
      <alignment horizontal="right"/>
    </xf>
    <xf numFmtId="3" fontId="14" fillId="0" borderId="1" xfId="2" applyNumberFormat="1" applyFont="1" applyBorder="1" applyAlignment="1">
      <alignment horizontal="right" wrapText="1"/>
    </xf>
    <xf numFmtId="165" fontId="13" fillId="0" borderId="1" xfId="2" applyNumberFormat="1" applyFont="1" applyBorder="1" applyAlignment="1">
      <alignment horizontal="left" vertical="center" wrapText="1"/>
    </xf>
    <xf numFmtId="0" fontId="23" fillId="0" borderId="0" xfId="0" applyFont="1"/>
    <xf numFmtId="0" fontId="2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3" fontId="22" fillId="4" borderId="1" xfId="0" applyNumberFormat="1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right" vertical="center" wrapText="1"/>
    </xf>
    <xf numFmtId="0" fontId="12" fillId="3" borderId="1" xfId="2" applyFont="1" applyFill="1" applyBorder="1" applyAlignment="1">
      <alignment horizontal="center" vertical="center" wrapText="1"/>
    </xf>
    <xf numFmtId="3" fontId="16" fillId="0" borderId="1" xfId="3" applyNumberFormat="1" applyFont="1" applyBorder="1" applyAlignment="1">
      <alignment vertical="center"/>
    </xf>
    <xf numFmtId="0" fontId="6" fillId="0" borderId="0" xfId="2" applyFont="1" applyBorder="1" applyAlignment="1">
      <alignment horizontal="centerContinuous" vertical="center"/>
    </xf>
    <xf numFmtId="0" fontId="13" fillId="0" borderId="0" xfId="2" applyFont="1"/>
    <xf numFmtId="0" fontId="12" fillId="0" borderId="0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20" fillId="0" borderId="0" xfId="2" applyFont="1"/>
    <xf numFmtId="0" fontId="20" fillId="0" borderId="0" xfId="2" applyFont="1" applyAlignment="1">
      <alignment horizontal="centerContinuous" vertical="center"/>
    </xf>
    <xf numFmtId="0" fontId="12" fillId="5" borderId="0" xfId="2" applyFont="1" applyFill="1" applyBorder="1" applyAlignment="1">
      <alignment horizontal="center" vertical="center"/>
    </xf>
    <xf numFmtId="0" fontId="30" fillId="0" borderId="0" xfId="2" applyFont="1"/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4" fontId="13" fillId="0" borderId="1" xfId="2" applyNumberFormat="1" applyFont="1" applyBorder="1" applyAlignment="1">
      <alignment horizontal="left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left" vertical="center" wrapText="1"/>
    </xf>
    <xf numFmtId="3" fontId="20" fillId="0" borderId="4" xfId="2" applyNumberFormat="1" applyFont="1" applyBorder="1" applyAlignment="1">
      <alignment vertical="center"/>
    </xf>
    <xf numFmtId="3" fontId="14" fillId="0" borderId="1" xfId="2" applyNumberFormat="1" applyFont="1" applyBorder="1" applyAlignment="1">
      <alignment vertical="center" wrapText="1"/>
    </xf>
    <xf numFmtId="4" fontId="13" fillId="0" borderId="1" xfId="2" applyNumberFormat="1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vertical="center" wrapText="1"/>
    </xf>
    <xf numFmtId="3" fontId="20" fillId="0" borderId="0" xfId="2" applyNumberFormat="1" applyFont="1" applyAlignment="1">
      <alignment vertical="center"/>
    </xf>
    <xf numFmtId="3" fontId="13" fillId="0" borderId="1" xfId="2" applyNumberFormat="1" applyFont="1" applyBorder="1" applyAlignment="1">
      <alignment vertical="center" wrapText="1"/>
    </xf>
    <xf numFmtId="9" fontId="13" fillId="0" borderId="1" xfId="6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left" vertical="center" wrapText="1"/>
    </xf>
    <xf numFmtId="9" fontId="12" fillId="0" borderId="1" xfId="6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left" vertical="center" wrapText="1"/>
    </xf>
    <xf numFmtId="3" fontId="18" fillId="0" borderId="1" xfId="4" applyNumberFormat="1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3" fontId="18" fillId="0" borderId="1" xfId="2" applyNumberFormat="1" applyFont="1" applyBorder="1" applyAlignment="1">
      <alignment vertical="center" wrapText="1"/>
    </xf>
    <xf numFmtId="0" fontId="31" fillId="0" borderId="0" xfId="2" applyFont="1"/>
    <xf numFmtId="0" fontId="31" fillId="0" borderId="0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2" fillId="0" borderId="0" xfId="2" applyFont="1"/>
    <xf numFmtId="2" fontId="14" fillId="0" borderId="1" xfId="2" applyNumberFormat="1" applyFont="1" applyBorder="1" applyAlignment="1">
      <alignment horizontal="center" wrapText="1"/>
    </xf>
    <xf numFmtId="3" fontId="16" fillId="0" borderId="4" xfId="3" applyNumberFormat="1" applyFont="1" applyBorder="1" applyAlignment="1">
      <alignment horizontal="right"/>
    </xf>
    <xf numFmtId="0" fontId="20" fillId="0" borderId="4" xfId="2" applyFont="1" applyBorder="1"/>
    <xf numFmtId="0" fontId="33" fillId="0" borderId="0" xfId="2" applyFont="1"/>
    <xf numFmtId="0" fontId="13" fillId="0" borderId="0" xfId="5" applyFont="1" applyFill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4" fontId="34" fillId="0" borderId="0" xfId="7" applyNumberFormat="1" applyFont="1" applyFill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27" fillId="0" borderId="0" xfId="5" applyFont="1" applyFill="1" applyAlignment="1">
      <alignment vertical="center" wrapText="1"/>
    </xf>
    <xf numFmtId="49" fontId="13" fillId="0" borderId="0" xfId="5" applyNumberFormat="1" applyFont="1" applyFill="1" applyAlignment="1">
      <alignment vertical="center" wrapText="1"/>
    </xf>
    <xf numFmtId="0" fontId="20" fillId="0" borderId="1" xfId="2" applyFont="1" applyBorder="1"/>
    <xf numFmtId="165" fontId="20" fillId="0" borderId="1" xfId="2" applyNumberFormat="1" applyFont="1" applyBorder="1"/>
    <xf numFmtId="0" fontId="16" fillId="0" borderId="1" xfId="2" applyFont="1" applyBorder="1"/>
    <xf numFmtId="3" fontId="36" fillId="0" borderId="1" xfId="2" applyNumberFormat="1" applyFont="1" applyBorder="1"/>
    <xf numFmtId="3" fontId="18" fillId="0" borderId="1" xfId="2" applyNumberFormat="1" applyFont="1" applyBorder="1" applyAlignment="1">
      <alignment horizontal="right" vertical="center" wrapText="1"/>
    </xf>
    <xf numFmtId="3" fontId="18" fillId="0" borderId="1" xfId="2" applyNumberFormat="1" applyFont="1" applyBorder="1" applyAlignment="1">
      <alignment horizontal="left" vertical="top" wrapText="1"/>
    </xf>
    <xf numFmtId="0" fontId="18" fillId="0" borderId="1" xfId="2" applyFont="1" applyBorder="1" applyAlignment="1">
      <alignment horizontal="left" vertical="center" wrapText="1"/>
    </xf>
    <xf numFmtId="165" fontId="16" fillId="0" borderId="1" xfId="2" applyNumberFormat="1" applyFont="1" applyBorder="1"/>
    <xf numFmtId="0" fontId="16" fillId="0" borderId="1" xfId="2" applyFont="1" applyBorder="1" applyAlignment="1">
      <alignment horizontal="center"/>
    </xf>
    <xf numFmtId="0" fontId="13" fillId="0" borderId="0" xfId="0" applyFont="1" applyAlignment="1"/>
    <xf numFmtId="0" fontId="12" fillId="0" borderId="0" xfId="0" applyFont="1" applyAlignment="1"/>
    <xf numFmtId="0" fontId="2" fillId="0" borderId="0" xfId="0" applyFont="1"/>
    <xf numFmtId="0" fontId="35" fillId="0" borderId="7" xfId="0" quotePrefix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8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center" wrapText="1"/>
    </xf>
    <xf numFmtId="3" fontId="27" fillId="0" borderId="1" xfId="0" applyNumberFormat="1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0" fontId="7" fillId="0" borderId="0" xfId="0" applyFont="1"/>
    <xf numFmtId="0" fontId="39" fillId="0" borderId="0" xfId="0" applyFont="1" applyAlignment="1">
      <alignment horizontal="centerContinuous" vertical="center"/>
    </xf>
    <xf numFmtId="0" fontId="29" fillId="2" borderId="0" xfId="0" applyFont="1" applyFill="1"/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0" fillId="0" borderId="0" xfId="0" applyNumberFormat="1"/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/>
    <xf numFmtId="0" fontId="4" fillId="0" borderId="0" xfId="0" applyFont="1" applyAlignment="1"/>
    <xf numFmtId="0" fontId="28" fillId="2" borderId="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3" fontId="2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5" fillId="0" borderId="0" xfId="0" applyFont="1"/>
    <xf numFmtId="164" fontId="25" fillId="0" borderId="0" xfId="0" applyNumberFormat="1" applyFont="1" applyAlignment="1">
      <alignment horizontal="left" vertical="center"/>
    </xf>
    <xf numFmtId="0" fontId="21" fillId="0" borderId="0" xfId="0" applyFont="1"/>
    <xf numFmtId="164" fontId="2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21" fillId="0" borderId="0" xfId="0" applyNumberFormat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7" fillId="2" borderId="0" xfId="5" applyFont="1" applyFill="1" applyAlignment="1">
      <alignment vertical="center" wrapText="1"/>
    </xf>
    <xf numFmtId="0" fontId="35" fillId="0" borderId="0" xfId="5" applyFont="1" applyFill="1" applyAlignment="1">
      <alignment vertical="center" wrapText="1"/>
    </xf>
    <xf numFmtId="0" fontId="41" fillId="0" borderId="0" xfId="5" applyFont="1" applyFill="1" applyAlignment="1">
      <alignment vertical="center" wrapText="1"/>
    </xf>
    <xf numFmtId="49" fontId="41" fillId="0" borderId="9" xfId="5" applyNumberFormat="1" applyFont="1" applyFill="1" applyBorder="1" applyAlignment="1">
      <alignment vertical="center" wrapText="1"/>
    </xf>
    <xf numFmtId="0" fontId="35" fillId="0" borderId="9" xfId="5" applyFont="1" applyFill="1" applyBorder="1" applyAlignment="1">
      <alignment horizontal="center" vertical="center" wrapText="1"/>
    </xf>
    <xf numFmtId="0" fontId="35" fillId="0" borderId="9" xfId="5" applyFont="1" applyFill="1" applyBorder="1" applyAlignment="1">
      <alignment vertical="center" wrapText="1"/>
    </xf>
    <xf numFmtId="164" fontId="48" fillId="0" borderId="9" xfId="1" applyNumberFormat="1" applyFont="1" applyFill="1" applyBorder="1" applyAlignment="1">
      <alignment vertical="center" wrapText="1"/>
    </xf>
    <xf numFmtId="49" fontId="27" fillId="0" borderId="9" xfId="5" quotePrefix="1" applyNumberFormat="1" applyFont="1" applyFill="1" applyBorder="1" applyAlignment="1">
      <alignment vertical="center" wrapText="1"/>
    </xf>
    <xf numFmtId="0" fontId="27" fillId="0" borderId="9" xfId="5" applyFont="1" applyFill="1" applyBorder="1" applyAlignment="1">
      <alignment horizontal="center" vertical="center" wrapText="1"/>
    </xf>
    <xf numFmtId="0" fontId="27" fillId="0" borderId="9" xfId="5" applyFont="1" applyFill="1" applyBorder="1" applyAlignment="1">
      <alignment vertical="center" wrapText="1"/>
    </xf>
    <xf numFmtId="164" fontId="27" fillId="0" borderId="9" xfId="1" applyNumberFormat="1" applyFont="1" applyFill="1" applyBorder="1" applyAlignment="1">
      <alignment vertical="center" wrapText="1"/>
    </xf>
    <xf numFmtId="164" fontId="35" fillId="0" borderId="9" xfId="1" applyNumberFormat="1" applyFont="1" applyFill="1" applyBorder="1" applyAlignment="1">
      <alignment vertical="center" wrapText="1"/>
    </xf>
    <xf numFmtId="49" fontId="27" fillId="0" borderId="9" xfId="5" applyNumberFormat="1" applyFont="1" applyFill="1" applyBorder="1" applyAlignment="1">
      <alignment vertical="center" wrapText="1"/>
    </xf>
    <xf numFmtId="0" fontId="41" fillId="0" borderId="9" xfId="5" applyFont="1" applyFill="1" applyBorder="1" applyAlignment="1">
      <alignment horizontal="center" vertical="center" wrapText="1"/>
    </xf>
    <xf numFmtId="0" fontId="41" fillId="0" borderId="9" xfId="5" applyFont="1" applyFill="1" applyBorder="1" applyAlignment="1">
      <alignment vertical="center" wrapText="1"/>
    </xf>
    <xf numFmtId="164" fontId="41" fillId="0" borderId="9" xfId="1" applyNumberFormat="1" applyFont="1" applyFill="1" applyBorder="1" applyAlignment="1">
      <alignment vertical="center" wrapText="1"/>
    </xf>
    <xf numFmtId="164" fontId="27" fillId="0" borderId="9" xfId="5" applyNumberFormat="1" applyFont="1" applyFill="1" applyBorder="1" applyAlignment="1">
      <alignment vertical="center" wrapText="1"/>
    </xf>
    <xf numFmtId="49" fontId="27" fillId="0" borderId="10" xfId="5" quotePrefix="1" applyNumberFormat="1" applyFont="1" applyFill="1" applyBorder="1" applyAlignment="1">
      <alignment vertical="center" wrapText="1"/>
    </xf>
    <xf numFmtId="0" fontId="27" fillId="0" borderId="10" xfId="5" applyFont="1" applyFill="1" applyBorder="1" applyAlignment="1">
      <alignment vertical="center" wrapText="1"/>
    </xf>
    <xf numFmtId="164" fontId="27" fillId="0" borderId="10" xfId="7" applyNumberFormat="1" applyFont="1" applyFill="1" applyBorder="1" applyAlignment="1">
      <alignment vertical="center" wrapText="1"/>
    </xf>
    <xf numFmtId="49" fontId="41" fillId="0" borderId="11" xfId="5" applyNumberFormat="1" applyFont="1" applyFill="1" applyBorder="1" applyAlignment="1">
      <alignment vertical="center" wrapText="1"/>
    </xf>
    <xf numFmtId="0" fontId="35" fillId="0" borderId="11" xfId="5" applyFont="1" applyFill="1" applyBorder="1" applyAlignment="1">
      <alignment horizontal="center" vertical="center" wrapText="1"/>
    </xf>
    <xf numFmtId="0" fontId="35" fillId="0" borderId="11" xfId="5" applyFont="1" applyFill="1" applyBorder="1" applyAlignment="1">
      <alignment vertical="center" wrapText="1"/>
    </xf>
    <xf numFmtId="164" fontId="48" fillId="0" borderId="11" xfId="1" applyNumberFormat="1" applyFont="1" applyFill="1" applyBorder="1" applyAlignment="1">
      <alignment vertical="center" wrapText="1"/>
    </xf>
    <xf numFmtId="49" fontId="27" fillId="0" borderId="12" xfId="5" quotePrefix="1" applyNumberFormat="1" applyFont="1" applyFill="1" applyBorder="1" applyAlignment="1">
      <alignment vertical="center" wrapText="1"/>
    </xf>
    <xf numFmtId="0" fontId="27" fillId="0" borderId="12" xfId="5" applyFont="1" applyFill="1" applyBorder="1" applyAlignment="1">
      <alignment horizontal="center" vertical="center" wrapText="1"/>
    </xf>
    <xf numFmtId="0" fontId="27" fillId="0" borderId="12" xfId="5" applyFont="1" applyFill="1" applyBorder="1" applyAlignment="1">
      <alignment vertical="center" wrapText="1"/>
    </xf>
    <xf numFmtId="164" fontId="27" fillId="0" borderId="12" xfId="1" applyNumberFormat="1" applyFont="1" applyFill="1" applyBorder="1" applyAlignment="1">
      <alignment vertical="center" wrapText="1"/>
    </xf>
    <xf numFmtId="0" fontId="41" fillId="0" borderId="11" xfId="5" applyFont="1" applyFill="1" applyBorder="1" applyAlignment="1">
      <alignment horizontal="center" vertical="center" wrapText="1"/>
    </xf>
    <xf numFmtId="0" fontId="41" fillId="0" borderId="11" xfId="5" applyFont="1" applyFill="1" applyBorder="1" applyAlignment="1">
      <alignment vertical="center" wrapText="1"/>
    </xf>
    <xf numFmtId="164" fontId="41" fillId="0" borderId="11" xfId="1" applyNumberFormat="1" applyFont="1" applyFill="1" applyBorder="1" applyAlignment="1">
      <alignment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1" fillId="2" borderId="8" xfId="5" applyNumberFormat="1" applyFont="1" applyFill="1" applyBorder="1" applyAlignment="1">
      <alignment vertical="center" wrapText="1"/>
    </xf>
    <xf numFmtId="3" fontId="41" fillId="2" borderId="8" xfId="5" applyNumberFormat="1" applyFont="1" applyFill="1" applyBorder="1" applyAlignment="1">
      <alignment horizontal="center" vertical="center" wrapText="1"/>
    </xf>
    <xf numFmtId="165" fontId="41" fillId="2" borderId="8" xfId="5" applyNumberFormat="1" applyFont="1" applyFill="1" applyBorder="1" applyAlignment="1">
      <alignment horizontal="center" vertical="center" wrapText="1"/>
    </xf>
    <xf numFmtId="3" fontId="41" fillId="2" borderId="8" xfId="1" applyNumberFormat="1" applyFont="1" applyFill="1" applyBorder="1" applyAlignment="1">
      <alignment vertical="center" wrapText="1"/>
    </xf>
    <xf numFmtId="0" fontId="27" fillId="2" borderId="9" xfId="0" applyFont="1" applyFill="1" applyBorder="1" applyAlignment="1">
      <alignment horizontal="center" vertical="center"/>
    </xf>
    <xf numFmtId="3" fontId="27" fillId="2" borderId="9" xfId="5" quotePrefix="1" applyNumberFormat="1" applyFont="1" applyFill="1" applyBorder="1" applyAlignment="1">
      <alignment vertical="center" wrapText="1"/>
    </xf>
    <xf numFmtId="3" fontId="27" fillId="2" borderId="9" xfId="5" applyNumberFormat="1" applyFont="1" applyFill="1" applyBorder="1" applyAlignment="1">
      <alignment horizontal="center" vertical="center" wrapText="1"/>
    </xf>
    <xf numFmtId="165" fontId="27" fillId="2" borderId="9" xfId="5" applyNumberFormat="1" applyFont="1" applyFill="1" applyBorder="1" applyAlignment="1">
      <alignment horizontal="center" vertical="center" wrapText="1"/>
    </xf>
    <xf numFmtId="3" fontId="27" fillId="2" borderId="9" xfId="1" applyNumberFormat="1" applyFont="1" applyFill="1" applyBorder="1" applyAlignment="1">
      <alignment vertical="center" wrapText="1"/>
    </xf>
    <xf numFmtId="0" fontId="41" fillId="2" borderId="9" xfId="0" applyFont="1" applyFill="1" applyBorder="1" applyAlignment="1">
      <alignment horizontal="center" vertical="center"/>
    </xf>
    <xf numFmtId="3" fontId="41" fillId="2" borderId="9" xfId="5" applyNumberFormat="1" applyFont="1" applyFill="1" applyBorder="1" applyAlignment="1">
      <alignment vertical="center" wrapText="1"/>
    </xf>
    <xf numFmtId="3" fontId="41" fillId="2" borderId="9" xfId="5" applyNumberFormat="1" applyFont="1" applyFill="1" applyBorder="1" applyAlignment="1">
      <alignment horizontal="center" vertical="center" wrapText="1"/>
    </xf>
    <xf numFmtId="165" fontId="41" fillId="2" borderId="9" xfId="5" applyNumberFormat="1" applyFont="1" applyFill="1" applyBorder="1" applyAlignment="1">
      <alignment horizontal="center" vertical="center" wrapText="1"/>
    </xf>
    <xf numFmtId="3" fontId="41" fillId="2" borderId="9" xfId="1" applyNumberFormat="1" applyFont="1" applyFill="1" applyBorder="1" applyAlignment="1">
      <alignment vertical="center" wrapText="1"/>
    </xf>
    <xf numFmtId="3" fontId="27" fillId="2" borderId="9" xfId="5" applyNumberFormat="1" applyFont="1" applyFill="1" applyBorder="1" applyAlignment="1">
      <alignment vertical="center" wrapText="1"/>
    </xf>
    <xf numFmtId="3" fontId="27" fillId="2" borderId="9" xfId="1" applyNumberFormat="1" applyFont="1" applyFill="1" applyBorder="1" applyAlignment="1">
      <alignment horizontal="right" vertical="center" wrapText="1"/>
    </xf>
    <xf numFmtId="3" fontId="27" fillId="2" borderId="9" xfId="0" applyNumberFormat="1" applyFont="1" applyFill="1" applyBorder="1" applyAlignment="1">
      <alignment horizontal="right" vertical="center" wrapText="1"/>
    </xf>
    <xf numFmtId="3" fontId="27" fillId="2" borderId="9" xfId="0" applyNumberFormat="1" applyFont="1" applyFill="1" applyBorder="1" applyAlignment="1">
      <alignment vertical="center" wrapText="1"/>
    </xf>
    <xf numFmtId="0" fontId="29" fillId="2" borderId="9" xfId="0" applyFont="1" applyFill="1" applyBorder="1" applyAlignment="1">
      <alignment vertical="center"/>
    </xf>
    <xf numFmtId="165" fontId="27" fillId="2" borderId="9" xfId="0" applyNumberFormat="1" applyFont="1" applyFill="1" applyBorder="1" applyAlignment="1">
      <alignment horizontal="center" vertical="center" wrapText="1"/>
    </xf>
    <xf numFmtId="3" fontId="29" fillId="2" borderId="9" xfId="0" applyNumberFormat="1" applyFont="1" applyFill="1" applyBorder="1" applyAlignment="1">
      <alignment horizontal="right" vertical="center"/>
    </xf>
    <xf numFmtId="3" fontId="29" fillId="2" borderId="9" xfId="0" applyNumberFormat="1" applyFont="1" applyFill="1" applyBorder="1" applyAlignment="1">
      <alignment vertical="center"/>
    </xf>
    <xf numFmtId="3" fontId="29" fillId="2" borderId="10" xfId="0" applyNumberFormat="1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/>
    </xf>
    <xf numFmtId="3" fontId="27" fillId="2" borderId="12" xfId="5" applyNumberFormat="1" applyFont="1" applyFill="1" applyBorder="1" applyAlignment="1">
      <alignment vertical="center" wrapText="1"/>
    </xf>
    <xf numFmtId="3" fontId="27" fillId="2" borderId="12" xfId="5" applyNumberFormat="1" applyFont="1" applyFill="1" applyBorder="1" applyAlignment="1">
      <alignment horizontal="center" vertical="center" wrapText="1"/>
    </xf>
    <xf numFmtId="165" fontId="27" fillId="2" borderId="1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/>
    </xf>
    <xf numFmtId="3" fontId="28" fillId="2" borderId="1" xfId="5" applyNumberFormat="1" applyFont="1" applyFill="1" applyBorder="1" applyAlignment="1">
      <alignment vertical="center" wrapText="1"/>
    </xf>
    <xf numFmtId="3" fontId="41" fillId="2" borderId="9" xfId="0" applyNumberFormat="1" applyFont="1" applyFill="1" applyBorder="1" applyAlignment="1">
      <alignment horizontal="right" vertical="center" wrapText="1"/>
    </xf>
    <xf numFmtId="3" fontId="41" fillId="2" borderId="9" xfId="0" applyNumberFormat="1" applyFont="1" applyFill="1" applyBorder="1" applyAlignment="1">
      <alignment vertical="center" wrapText="1"/>
    </xf>
    <xf numFmtId="0" fontId="49" fillId="2" borderId="9" xfId="0" applyFont="1" applyFill="1" applyBorder="1" applyAlignment="1">
      <alignment vertical="center"/>
    </xf>
    <xf numFmtId="165" fontId="41" fillId="2" borderId="9" xfId="0" applyNumberFormat="1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3" fontId="41" fillId="2" borderId="11" xfId="5" applyNumberFormat="1" applyFont="1" applyFill="1" applyBorder="1" applyAlignment="1">
      <alignment vertical="center" wrapText="1"/>
    </xf>
    <xf numFmtId="3" fontId="41" fillId="2" borderId="11" xfId="0" applyNumberFormat="1" applyFont="1" applyFill="1" applyBorder="1" applyAlignment="1">
      <alignment vertical="center" wrapText="1"/>
    </xf>
    <xf numFmtId="3" fontId="41" fillId="2" borderId="11" xfId="5" applyNumberFormat="1" applyFont="1" applyFill="1" applyBorder="1" applyAlignment="1">
      <alignment horizontal="center" vertical="center" wrapText="1"/>
    </xf>
    <xf numFmtId="165" fontId="41" fillId="2" borderId="11" xfId="5" applyNumberFormat="1" applyFont="1" applyFill="1" applyBorder="1" applyAlignment="1">
      <alignment horizontal="center" vertical="center" wrapText="1"/>
    </xf>
    <xf numFmtId="3" fontId="41" fillId="2" borderId="11" xfId="1" applyNumberFormat="1" applyFont="1" applyFill="1" applyBorder="1" applyAlignment="1">
      <alignment vertical="center" wrapText="1"/>
    </xf>
    <xf numFmtId="3" fontId="41" fillId="2" borderId="9" xfId="5" quotePrefix="1" applyNumberFormat="1" applyFont="1" applyFill="1" applyBorder="1" applyAlignment="1">
      <alignment vertical="center" wrapText="1"/>
    </xf>
    <xf numFmtId="165" fontId="27" fillId="2" borderId="12" xfId="5" applyNumberFormat="1" applyFont="1" applyFill="1" applyBorder="1" applyAlignment="1">
      <alignment horizontal="center" vertical="center" wrapText="1"/>
    </xf>
    <xf numFmtId="3" fontId="27" fillId="2" borderId="12" xfId="1" applyNumberFormat="1" applyFont="1" applyFill="1" applyBorder="1" applyAlignment="1">
      <alignment vertical="center" wrapText="1"/>
    </xf>
    <xf numFmtId="165" fontId="28" fillId="2" borderId="1" xfId="0" applyNumberFormat="1" applyFont="1" applyFill="1" applyBorder="1" applyAlignment="1">
      <alignment horizontal="center" vertical="center" wrapText="1"/>
    </xf>
    <xf numFmtId="3" fontId="28" fillId="2" borderId="1" xfId="5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horizontal="center" vertical="center" wrapText="1"/>
    </xf>
    <xf numFmtId="3" fontId="28" fillId="2" borderId="1" xfId="1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3" fontId="41" fillId="2" borderId="11" xfId="0" applyNumberFormat="1" applyFont="1" applyFill="1" applyBorder="1" applyAlignment="1">
      <alignment horizontal="center" vertical="center" wrapText="1"/>
    </xf>
    <xf numFmtId="165" fontId="41" fillId="2" borderId="11" xfId="0" applyNumberFormat="1" applyFont="1" applyFill="1" applyBorder="1" applyAlignment="1">
      <alignment horizontal="center" vertical="center" wrapText="1"/>
    </xf>
    <xf numFmtId="3" fontId="41" fillId="2" borderId="11" xfId="0" applyNumberFormat="1" applyFont="1" applyFill="1" applyBorder="1" applyAlignment="1">
      <alignment horizontal="right" vertical="center" wrapText="1"/>
    </xf>
    <xf numFmtId="3" fontId="41" fillId="2" borderId="8" xfId="0" applyNumberFormat="1" applyFont="1" applyFill="1" applyBorder="1" applyAlignment="1">
      <alignment vertical="center" wrapText="1"/>
    </xf>
    <xf numFmtId="3" fontId="27" fillId="2" borderId="10" xfId="5" applyNumberFormat="1" applyFont="1" applyFill="1" applyBorder="1" applyAlignment="1">
      <alignment vertical="center" wrapText="1"/>
    </xf>
    <xf numFmtId="166" fontId="13" fillId="0" borderId="0" xfId="0" applyNumberFormat="1" applyFont="1" applyAlignment="1">
      <alignment vertical="center" wrapText="1"/>
    </xf>
    <xf numFmtId="167" fontId="13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29" fillId="2" borderId="9" xfId="0" applyNumberFormat="1" applyFont="1" applyFill="1" applyBorder="1" applyAlignment="1">
      <alignment horizontal="right" vertical="center"/>
    </xf>
    <xf numFmtId="49" fontId="2" fillId="0" borderId="9" xfId="5" quotePrefix="1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13" fillId="0" borderId="0" xfId="0" applyNumberFormat="1" applyFont="1" applyAlignment="1">
      <alignment vertical="center" wrapText="1"/>
    </xf>
    <xf numFmtId="170" fontId="13" fillId="0" borderId="0" xfId="0" applyNumberFormat="1" applyFont="1" applyAlignment="1">
      <alignment vertical="center" wrapText="1"/>
    </xf>
    <xf numFmtId="171" fontId="0" fillId="0" borderId="0" xfId="0" applyNumberFormat="1"/>
    <xf numFmtId="164" fontId="28" fillId="2" borderId="1" xfId="1" applyNumberFormat="1" applyFont="1" applyFill="1" applyBorder="1" applyAlignment="1">
      <alignment horizontal="center" vertical="center"/>
    </xf>
    <xf numFmtId="164" fontId="28" fillId="2" borderId="1" xfId="1" applyNumberFormat="1" applyFont="1" applyFill="1" applyBorder="1" applyAlignment="1">
      <alignment vertical="center"/>
    </xf>
    <xf numFmtId="49" fontId="41" fillId="2" borderId="11" xfId="5" applyNumberFormat="1" applyFont="1" applyFill="1" applyBorder="1" applyAlignment="1">
      <alignment vertical="center" wrapText="1"/>
    </xf>
    <xf numFmtId="0" fontId="41" fillId="2" borderId="11" xfId="5" applyFont="1" applyFill="1" applyBorder="1" applyAlignment="1">
      <alignment horizontal="center" vertical="center" wrapText="1"/>
    </xf>
    <xf numFmtId="0" fontId="41" fillId="2" borderId="11" xfId="5" applyFont="1" applyFill="1" applyBorder="1" applyAlignment="1">
      <alignment vertical="center" wrapText="1"/>
    </xf>
    <xf numFmtId="164" fontId="41" fillId="2" borderId="11" xfId="1" applyNumberFormat="1" applyFont="1" applyFill="1" applyBorder="1" applyAlignment="1">
      <alignment vertical="center" wrapText="1"/>
    </xf>
    <xf numFmtId="49" fontId="27" fillId="2" borderId="9" xfId="5" quotePrefix="1" applyNumberFormat="1" applyFont="1" applyFill="1" applyBorder="1" applyAlignment="1">
      <alignment vertical="center" wrapText="1"/>
    </xf>
    <xf numFmtId="0" fontId="27" fillId="2" borderId="9" xfId="5" applyFont="1" applyFill="1" applyBorder="1" applyAlignment="1">
      <alignment horizontal="center" vertical="center" wrapText="1"/>
    </xf>
    <xf numFmtId="164" fontId="27" fillId="2" borderId="9" xfId="1" applyNumberFormat="1" applyFont="1" applyFill="1" applyBorder="1" applyAlignment="1">
      <alignment vertical="center" wrapText="1"/>
    </xf>
    <xf numFmtId="0" fontId="27" fillId="2" borderId="9" xfId="0" quotePrefix="1" applyFont="1" applyFill="1" applyBorder="1" applyAlignment="1">
      <alignment horizontal="left" vertical="center" wrapText="1"/>
    </xf>
    <xf numFmtId="49" fontId="41" fillId="2" borderId="9" xfId="5" applyNumberFormat="1" applyFont="1" applyFill="1" applyBorder="1" applyAlignment="1">
      <alignment vertical="center" wrapText="1"/>
    </xf>
    <xf numFmtId="0" fontId="41" fillId="2" borderId="9" xfId="5" applyFont="1" applyFill="1" applyBorder="1" applyAlignment="1">
      <alignment horizontal="center" vertical="center" wrapText="1"/>
    </xf>
    <xf numFmtId="164" fontId="41" fillId="2" borderId="9" xfId="1" applyNumberFormat="1" applyFont="1" applyFill="1" applyBorder="1" applyAlignment="1">
      <alignment vertical="center" wrapText="1"/>
    </xf>
    <xf numFmtId="49" fontId="27" fillId="2" borderId="9" xfId="5" applyNumberFormat="1" applyFont="1" applyFill="1" applyBorder="1" applyAlignment="1">
      <alignment vertical="center" wrapText="1"/>
    </xf>
    <xf numFmtId="0" fontId="41" fillId="2" borderId="9" xfId="0" applyFont="1" applyFill="1" applyBorder="1" applyAlignment="1">
      <alignment horizontal="left" vertical="center" wrapText="1"/>
    </xf>
    <xf numFmtId="0" fontId="41" fillId="2" borderId="9" xfId="0" applyFont="1" applyFill="1" applyBorder="1" applyAlignment="1">
      <alignment horizontal="center" vertical="center" wrapText="1"/>
    </xf>
    <xf numFmtId="164" fontId="41" fillId="2" borderId="9" xfId="1" applyNumberFormat="1" applyFont="1" applyFill="1" applyBorder="1" applyAlignment="1">
      <alignment horizontal="center" vertical="center"/>
    </xf>
    <xf numFmtId="164" fontId="41" fillId="2" borderId="9" xfId="1" applyNumberFormat="1" applyFont="1" applyFill="1" applyBorder="1" applyAlignment="1">
      <alignment vertical="center"/>
    </xf>
    <xf numFmtId="164" fontId="27" fillId="2" borderId="9" xfId="1" applyNumberFormat="1" applyFont="1" applyFill="1" applyBorder="1" applyAlignment="1">
      <alignment horizontal="center" vertical="center"/>
    </xf>
    <xf numFmtId="164" fontId="27" fillId="2" borderId="9" xfId="1" applyNumberFormat="1" applyFont="1" applyFill="1" applyBorder="1" applyAlignment="1">
      <alignment vertical="center"/>
    </xf>
    <xf numFmtId="164" fontId="27" fillId="2" borderId="12" xfId="1" applyNumberFormat="1" applyFont="1" applyFill="1" applyBorder="1" applyAlignment="1">
      <alignment horizontal="center" vertical="center"/>
    </xf>
    <xf numFmtId="164" fontId="27" fillId="2" borderId="12" xfId="1" applyNumberFormat="1" applyFont="1" applyFill="1" applyBorder="1" applyAlignment="1">
      <alignment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9" xfId="5" applyFont="1" applyFill="1" applyBorder="1" applyAlignment="1">
      <alignment horizontal="center" vertical="center" wrapText="1"/>
    </xf>
    <xf numFmtId="164" fontId="35" fillId="2" borderId="9" xfId="1" applyNumberFormat="1" applyFont="1" applyFill="1" applyBorder="1" applyAlignment="1">
      <alignment vertical="center" wrapText="1"/>
    </xf>
    <xf numFmtId="3" fontId="27" fillId="2" borderId="9" xfId="0" applyNumberFormat="1" applyFont="1" applyFill="1" applyBorder="1" applyAlignment="1">
      <alignment horizontal="center" vertical="center"/>
    </xf>
    <xf numFmtId="3" fontId="27" fillId="2" borderId="9" xfId="1" applyNumberFormat="1" applyFont="1" applyFill="1" applyBorder="1" applyAlignment="1">
      <alignment horizontal="center" vertical="center"/>
    </xf>
    <xf numFmtId="3" fontId="27" fillId="2" borderId="9" xfId="1" applyNumberFormat="1" applyFont="1" applyFill="1" applyBorder="1" applyAlignment="1">
      <alignment vertical="center"/>
    </xf>
    <xf numFmtId="0" fontId="27" fillId="2" borderId="10" xfId="5" applyFont="1" applyFill="1" applyBorder="1" applyAlignment="1">
      <alignment horizontal="center" vertical="center" wrapText="1"/>
    </xf>
    <xf numFmtId="3" fontId="27" fillId="2" borderId="1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/>
    <xf numFmtId="0" fontId="27" fillId="2" borderId="0" xfId="0" applyFont="1" applyFill="1"/>
    <xf numFmtId="164" fontId="28" fillId="2" borderId="1" xfId="0" applyNumberFormat="1" applyFont="1" applyFill="1" applyBorder="1" applyAlignment="1">
      <alignment vertical="center"/>
    </xf>
    <xf numFmtId="0" fontId="28" fillId="2" borderId="0" xfId="0" applyFont="1" applyFill="1"/>
    <xf numFmtId="0" fontId="35" fillId="2" borderId="0" xfId="0" applyFont="1" applyFill="1"/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7" fillId="0" borderId="1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3" fontId="47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Continuous" vertical="center"/>
    </xf>
    <xf numFmtId="0" fontId="47" fillId="0" borderId="5" xfId="0" applyFont="1" applyBorder="1" applyAlignment="1">
      <alignment horizontal="center" vertical="center"/>
    </xf>
    <xf numFmtId="3" fontId="27" fillId="2" borderId="12" xfId="0" applyNumberFormat="1" applyFont="1" applyFill="1" applyBorder="1" applyAlignment="1">
      <alignment horizontal="center" vertical="center" wrapText="1"/>
    </xf>
    <xf numFmtId="3" fontId="27" fillId="2" borderId="9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justify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0" xfId="0" applyFont="1" applyFill="1"/>
    <xf numFmtId="3" fontId="35" fillId="0" borderId="1" xfId="0" applyNumberFormat="1" applyFont="1" applyBorder="1" applyAlignment="1">
      <alignment vertical="center" wrapText="1"/>
    </xf>
    <xf numFmtId="0" fontId="27" fillId="2" borderId="9" xfId="0" applyFont="1" applyFill="1" applyBorder="1" applyAlignment="1">
      <alignment horizontal="center" vertical="center" wrapText="1"/>
    </xf>
    <xf numFmtId="49" fontId="27" fillId="0" borderId="1" xfId="0" quotePrefix="1" applyNumberFormat="1" applyFont="1" applyBorder="1" applyAlignment="1">
      <alignment vertical="center" wrapText="1"/>
    </xf>
    <xf numFmtId="49" fontId="41" fillId="0" borderId="8" xfId="5" applyNumberFormat="1" applyFont="1" applyFill="1" applyBorder="1" applyAlignment="1">
      <alignment vertical="center" wrapText="1"/>
    </xf>
    <xf numFmtId="0" fontId="35" fillId="0" borderId="8" xfId="5" applyFont="1" applyFill="1" applyBorder="1" applyAlignment="1">
      <alignment horizontal="center" vertical="center" wrapText="1"/>
    </xf>
    <xf numFmtId="0" fontId="35" fillId="0" borderId="8" xfId="5" applyFont="1" applyFill="1" applyBorder="1" applyAlignment="1">
      <alignment vertical="center" wrapText="1"/>
    </xf>
    <xf numFmtId="164" fontId="48" fillId="0" borderId="8" xfId="1" applyNumberFormat="1" applyFont="1" applyFill="1" applyBorder="1" applyAlignment="1">
      <alignment vertical="center" wrapText="1"/>
    </xf>
    <xf numFmtId="164" fontId="27" fillId="0" borderId="10" xfId="1" applyNumberFormat="1" applyFont="1" applyFill="1" applyBorder="1" applyAlignment="1">
      <alignment vertical="center" wrapText="1"/>
    </xf>
    <xf numFmtId="173" fontId="38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Continuous" vertical="center"/>
    </xf>
    <xf numFmtId="1" fontId="6" fillId="0" borderId="0" xfId="0" applyNumberFormat="1" applyFont="1" applyAlignment="1">
      <alignment horizontal="centerContinuous" vertical="center"/>
    </xf>
    <xf numFmtId="1" fontId="12" fillId="0" borderId="5" xfId="0" applyNumberFormat="1" applyFont="1" applyBorder="1" applyAlignment="1">
      <alignment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35" fillId="0" borderId="11" xfId="5" applyNumberFormat="1" applyFont="1" applyFill="1" applyBorder="1" applyAlignment="1">
      <alignment horizontal="center" vertical="center" wrapText="1"/>
    </xf>
    <xf numFmtId="1" fontId="27" fillId="0" borderId="9" xfId="5" applyNumberFormat="1" applyFont="1" applyFill="1" applyBorder="1" applyAlignment="1">
      <alignment horizontal="center" vertical="center" wrapText="1"/>
    </xf>
    <xf numFmtId="1" fontId="35" fillId="0" borderId="9" xfId="5" applyNumberFormat="1" applyFont="1" applyFill="1" applyBorder="1" applyAlignment="1">
      <alignment horizontal="center" vertical="center" wrapText="1"/>
    </xf>
    <xf numFmtId="1" fontId="27" fillId="0" borderId="12" xfId="5" applyNumberFormat="1" applyFont="1" applyFill="1" applyBorder="1" applyAlignment="1">
      <alignment horizontal="center" vertical="center" wrapText="1"/>
    </xf>
    <xf numFmtId="1" fontId="41" fillId="0" borderId="11" xfId="5" applyNumberFormat="1" applyFont="1" applyFill="1" applyBorder="1" applyAlignment="1">
      <alignment horizontal="center" vertical="center" wrapText="1"/>
    </xf>
    <xf numFmtId="1" fontId="41" fillId="0" borderId="9" xfId="5" applyNumberFormat="1" applyFont="1" applyFill="1" applyBorder="1" applyAlignment="1">
      <alignment horizontal="center" vertical="center" wrapText="1"/>
    </xf>
    <xf numFmtId="1" fontId="27" fillId="0" borderId="10" xfId="5" applyNumberFormat="1" applyFont="1" applyFill="1" applyBorder="1" applyAlignment="1">
      <alignment horizontal="center" vertical="center" wrapText="1"/>
    </xf>
    <xf numFmtId="1" fontId="35" fillId="0" borderId="8" xfId="5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>
      <alignment horizontal="center" vertical="center" wrapText="1"/>
    </xf>
    <xf numFmtId="1" fontId="28" fillId="4" borderId="1" xfId="5" applyNumberFormat="1" applyFont="1" applyFill="1" applyBorder="1" applyAlignment="1">
      <alignment horizontal="center" vertical="center" wrapText="1"/>
    </xf>
    <xf numFmtId="0" fontId="28" fillId="4" borderId="1" xfId="5" quotePrefix="1" applyNumberFormat="1" applyFont="1" applyFill="1" applyBorder="1" applyAlignment="1">
      <alignment vertical="center" wrapText="1"/>
    </xf>
    <xf numFmtId="0" fontId="28" fillId="4" borderId="1" xfId="5" applyFont="1" applyFill="1" applyBorder="1" applyAlignment="1">
      <alignment horizontal="center" vertical="center" wrapText="1"/>
    </xf>
    <xf numFmtId="0" fontId="28" fillId="4" borderId="1" xfId="5" applyFont="1" applyFill="1" applyBorder="1" applyAlignment="1">
      <alignment vertical="center" wrapText="1"/>
    </xf>
    <xf numFmtId="164" fontId="28" fillId="4" borderId="1" xfId="1" applyNumberFormat="1" applyFont="1" applyFill="1" applyBorder="1" applyAlignment="1">
      <alignment vertical="center" wrapText="1"/>
    </xf>
    <xf numFmtId="0" fontId="35" fillId="4" borderId="1" xfId="5" applyFont="1" applyFill="1" applyBorder="1" applyAlignment="1">
      <alignment horizontal="left" vertical="center" wrapText="1"/>
    </xf>
    <xf numFmtId="1" fontId="28" fillId="0" borderId="1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vertical="center" wrapText="1"/>
    </xf>
    <xf numFmtId="0" fontId="28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vertical="center" wrapText="1"/>
    </xf>
    <xf numFmtId="164" fontId="28" fillId="0" borderId="1" xfId="1" applyNumberFormat="1" applyFont="1" applyFill="1" applyBorder="1" applyAlignment="1">
      <alignment vertical="center" wrapText="1"/>
    </xf>
    <xf numFmtId="0" fontId="35" fillId="0" borderId="1" xfId="5" applyFont="1" applyFill="1" applyBorder="1" applyAlignment="1">
      <alignment vertical="center" wrapText="1"/>
    </xf>
    <xf numFmtId="0" fontId="28" fillId="4" borderId="1" xfId="5" applyNumberFormat="1" applyFont="1" applyFill="1" applyBorder="1" applyAlignment="1">
      <alignment vertical="center" wrapText="1"/>
    </xf>
    <xf numFmtId="164" fontId="28" fillId="4" borderId="1" xfId="7" applyNumberFormat="1" applyFont="1" applyFill="1" applyBorder="1" applyAlignment="1">
      <alignment vertical="center" wrapText="1"/>
    </xf>
    <xf numFmtId="0" fontId="27" fillId="4" borderId="0" xfId="5" applyFont="1" applyFill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164" fontId="25" fillId="2" borderId="1" xfId="1" applyNumberFormat="1" applyFont="1" applyFill="1" applyBorder="1" applyAlignment="1">
      <alignment horizontal="center" vertical="center"/>
    </xf>
    <xf numFmtId="164" fontId="25" fillId="2" borderId="1" xfId="1" applyNumberFormat="1" applyFont="1" applyFill="1" applyBorder="1" applyAlignment="1">
      <alignment vertical="center"/>
    </xf>
    <xf numFmtId="49" fontId="25" fillId="2" borderId="1" xfId="5" applyNumberFormat="1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49" fontId="46" fillId="2" borderId="9" xfId="5" applyNumberFormat="1" applyFont="1" applyFill="1" applyBorder="1" applyAlignment="1">
      <alignment vertical="center" wrapText="1"/>
    </xf>
    <xf numFmtId="164" fontId="21" fillId="2" borderId="9" xfId="1" applyNumberFormat="1" applyFont="1" applyFill="1" applyBorder="1" applyAlignment="1">
      <alignment horizontal="center" vertical="center"/>
    </xf>
    <xf numFmtId="164" fontId="21" fillId="2" borderId="9" xfId="1" applyNumberFormat="1" applyFont="1" applyFill="1" applyBorder="1" applyAlignment="1">
      <alignment vertical="center"/>
    </xf>
    <xf numFmtId="0" fontId="21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5" quotePrefix="1" applyNumberFormat="1" applyFont="1" applyFill="1" applyBorder="1" applyAlignment="1">
      <alignment vertical="center" wrapText="1"/>
    </xf>
    <xf numFmtId="0" fontId="2" fillId="2" borderId="9" xfId="5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9" xfId="0" quotePrefix="1" applyFont="1" applyFill="1" applyBorder="1" applyAlignment="1">
      <alignment horizontal="left" vertical="center" wrapText="1"/>
    </xf>
    <xf numFmtId="164" fontId="2" fillId="2" borderId="9" xfId="1" applyNumberFormat="1" applyFont="1" applyFill="1" applyBorder="1" applyAlignment="1">
      <alignment horizontal="center" vertical="center"/>
    </xf>
    <xf numFmtId="0" fontId="21" fillId="2" borderId="9" xfId="5" applyFont="1" applyFill="1" applyBorder="1" applyAlignment="1">
      <alignment horizontal="center" vertical="center" wrapText="1"/>
    </xf>
    <xf numFmtId="164" fontId="21" fillId="2" borderId="9" xfId="1" applyNumberFormat="1" applyFont="1" applyFill="1" applyBorder="1" applyAlignment="1">
      <alignment vertical="center" wrapText="1"/>
    </xf>
    <xf numFmtId="49" fontId="2" fillId="2" borderId="9" xfId="5" applyNumberFormat="1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49" fontId="46" fillId="2" borderId="11" xfId="5" applyNumberFormat="1" applyFont="1" applyFill="1" applyBorder="1" applyAlignment="1">
      <alignment vertical="center" wrapText="1"/>
    </xf>
    <xf numFmtId="164" fontId="21" fillId="2" borderId="11" xfId="1" applyNumberFormat="1" applyFont="1" applyFill="1" applyBorder="1" applyAlignment="1">
      <alignment horizontal="center" vertical="center"/>
    </xf>
    <xf numFmtId="164" fontId="21" fillId="2" borderId="11" xfId="1" applyNumberFormat="1" applyFont="1" applyFill="1" applyBorder="1" applyAlignment="1">
      <alignment vertical="center"/>
    </xf>
    <xf numFmtId="0" fontId="21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5" applyNumberFormat="1" applyFont="1" applyFill="1" applyBorder="1" applyAlignment="1">
      <alignment vertical="center" wrapText="1"/>
    </xf>
    <xf numFmtId="0" fontId="2" fillId="2" borderId="12" xfId="5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49" fontId="2" fillId="2" borderId="12" xfId="5" quotePrefix="1" applyNumberFormat="1" applyFont="1" applyFill="1" applyBorder="1" applyAlignment="1">
      <alignment vertical="center" wrapText="1"/>
    </xf>
    <xf numFmtId="3" fontId="2" fillId="2" borderId="12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53" fillId="2" borderId="9" xfId="0" applyFont="1" applyFill="1" applyBorder="1" applyAlignment="1">
      <alignment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1" fillId="2" borderId="8" xfId="0" applyFont="1" applyFill="1" applyBorder="1" applyAlignment="1">
      <alignment horizontal="center" vertical="center" wrapText="1"/>
    </xf>
    <xf numFmtId="3" fontId="41" fillId="2" borderId="8" xfId="1" applyNumberFormat="1" applyFont="1" applyFill="1" applyBorder="1" applyAlignment="1">
      <alignment horizontal="center" vertical="center" wrapText="1"/>
    </xf>
    <xf numFmtId="3" fontId="41" fillId="2" borderId="9" xfId="0" applyNumberFormat="1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3" fontId="27" fillId="2" borderId="12" xfId="0" applyNumberFormat="1" applyFont="1" applyFill="1" applyBorder="1" applyAlignment="1">
      <alignment horizontal="right" vertical="center" wrapText="1"/>
    </xf>
    <xf numFmtId="3" fontId="27" fillId="2" borderId="12" xfId="0" applyNumberFormat="1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3" fontId="28" fillId="2" borderId="1" xfId="0" applyNumberFormat="1" applyFont="1" applyFill="1" applyBorder="1" applyAlignment="1">
      <alignment horizontal="right" vertical="center" wrapText="1"/>
    </xf>
    <xf numFmtId="3" fontId="41" fillId="2" borderId="8" xfId="0" applyNumberFormat="1" applyFont="1" applyFill="1" applyBorder="1" applyAlignment="1">
      <alignment horizontal="center" vertical="center" wrapText="1"/>
    </xf>
    <xf numFmtId="165" fontId="41" fillId="2" borderId="8" xfId="0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3" fontId="27" fillId="2" borderId="10" xfId="0" applyNumberFormat="1" applyFont="1" applyFill="1" applyBorder="1" applyAlignment="1">
      <alignment horizontal="right" vertical="center" wrapText="1"/>
    </xf>
    <xf numFmtId="3" fontId="27" fillId="2" borderId="10" xfId="0" applyNumberFormat="1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3" fontId="27" fillId="2" borderId="12" xfId="1" applyNumberFormat="1" applyFont="1" applyFill="1" applyBorder="1" applyAlignment="1">
      <alignment horizontal="right" vertical="center" wrapText="1"/>
    </xf>
    <xf numFmtId="3" fontId="28" fillId="2" borderId="1" xfId="1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vertical="center" wrapText="1"/>
    </xf>
    <xf numFmtId="3" fontId="41" fillId="2" borderId="11" xfId="1" applyNumberFormat="1" applyFont="1" applyFill="1" applyBorder="1" applyAlignment="1">
      <alignment horizontal="center" vertical="center" wrapText="1"/>
    </xf>
    <xf numFmtId="3" fontId="28" fillId="2" borderId="1" xfId="1" applyNumberFormat="1" applyFont="1" applyFill="1" applyBorder="1" applyAlignment="1">
      <alignment horizontal="center" vertical="center" wrapText="1"/>
    </xf>
    <xf numFmtId="3" fontId="47" fillId="0" borderId="1" xfId="0" applyNumberFormat="1" applyFont="1" applyBorder="1" applyAlignment="1">
      <alignment vertical="center" wrapText="1"/>
    </xf>
    <xf numFmtId="0" fontId="51" fillId="2" borderId="0" xfId="0" applyFont="1" applyFill="1"/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0" xfId="0" applyFont="1" applyFill="1"/>
    <xf numFmtId="0" fontId="50" fillId="2" borderId="11" xfId="0" applyFont="1" applyFill="1" applyBorder="1" applyAlignment="1">
      <alignment horizontal="center" vertical="center"/>
    </xf>
    <xf numFmtId="0" fontId="46" fillId="2" borderId="11" xfId="5" applyFont="1" applyFill="1" applyBorder="1" applyAlignment="1">
      <alignment horizontal="center" vertical="center"/>
    </xf>
    <xf numFmtId="0" fontId="41" fillId="2" borderId="11" xfId="5" applyFont="1" applyFill="1" applyBorder="1" applyAlignment="1">
      <alignment vertical="center"/>
    </xf>
    <xf numFmtId="164" fontId="41" fillId="2" borderId="11" xfId="1" applyNumberFormat="1" applyFont="1" applyFill="1" applyBorder="1" applyAlignment="1">
      <alignment vertical="center"/>
    </xf>
    <xf numFmtId="164" fontId="41" fillId="2" borderId="11" xfId="0" applyNumberFormat="1" applyFont="1" applyFill="1" applyBorder="1" applyAlignment="1">
      <alignment vertical="center"/>
    </xf>
    <xf numFmtId="0" fontId="50" fillId="2" borderId="11" xfId="0" applyFont="1" applyFill="1" applyBorder="1" applyAlignment="1">
      <alignment vertical="center"/>
    </xf>
    <xf numFmtId="0" fontId="50" fillId="2" borderId="0" xfId="0" applyFont="1" applyFill="1"/>
    <xf numFmtId="0" fontId="19" fillId="2" borderId="9" xfId="0" applyFont="1" applyFill="1" applyBorder="1" applyAlignment="1">
      <alignment horizontal="center" vertical="center"/>
    </xf>
    <xf numFmtId="3" fontId="2" fillId="2" borderId="9" xfId="5" quotePrefix="1" applyNumberFormat="1" applyFont="1" applyFill="1" applyBorder="1" applyAlignment="1">
      <alignment vertical="center" wrapText="1"/>
    </xf>
    <xf numFmtId="3" fontId="2" fillId="2" borderId="9" xfId="5" applyNumberFormat="1" applyFont="1" applyFill="1" applyBorder="1" applyAlignment="1">
      <alignment horizontal="center" vertical="center"/>
    </xf>
    <xf numFmtId="165" fontId="27" fillId="2" borderId="9" xfId="5" applyNumberFormat="1" applyFont="1" applyFill="1" applyBorder="1" applyAlignment="1">
      <alignment vertical="center"/>
    </xf>
    <xf numFmtId="164" fontId="27" fillId="2" borderId="9" xfId="0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50" fillId="2" borderId="9" xfId="0" applyFont="1" applyFill="1" applyBorder="1" applyAlignment="1">
      <alignment horizontal="center" vertical="center"/>
    </xf>
    <xf numFmtId="0" fontId="46" fillId="2" borderId="9" xfId="5" applyFont="1" applyFill="1" applyBorder="1" applyAlignment="1">
      <alignment horizontal="center" vertical="center"/>
    </xf>
    <xf numFmtId="0" fontId="41" fillId="2" borderId="9" xfId="5" applyFont="1" applyFill="1" applyBorder="1" applyAlignment="1">
      <alignment vertical="center"/>
    </xf>
    <xf numFmtId="164" fontId="41" fillId="2" borderId="9" xfId="0" applyNumberFormat="1" applyFont="1" applyFill="1" applyBorder="1" applyAlignment="1">
      <alignment vertical="center"/>
    </xf>
    <xf numFmtId="0" fontId="50" fillId="2" borderId="9" xfId="0" applyFont="1" applyFill="1" applyBorder="1" applyAlignment="1">
      <alignment vertical="center"/>
    </xf>
    <xf numFmtId="0" fontId="2" fillId="2" borderId="9" xfId="5" applyFont="1" applyFill="1" applyBorder="1" applyAlignment="1">
      <alignment horizontal="center" vertical="center"/>
    </xf>
    <xf numFmtId="0" fontId="27" fillId="2" borderId="9" xfId="5" applyFont="1" applyFill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3" fontId="2" fillId="2" borderId="12" xfId="5" applyNumberFormat="1" applyFont="1" applyFill="1" applyBorder="1" applyAlignment="1">
      <alignment vertical="center" wrapText="1"/>
    </xf>
    <xf numFmtId="3" fontId="2" fillId="2" borderId="12" xfId="5" applyNumberFormat="1" applyFont="1" applyFill="1" applyBorder="1" applyAlignment="1">
      <alignment horizontal="center" vertical="center"/>
    </xf>
    <xf numFmtId="165" fontId="27" fillId="2" borderId="12" xfId="0" applyNumberFormat="1" applyFont="1" applyFill="1" applyBorder="1" applyAlignment="1">
      <alignment vertical="center"/>
    </xf>
    <xf numFmtId="3" fontId="29" fillId="2" borderId="12" xfId="0" applyNumberFormat="1" applyFont="1" applyFill="1" applyBorder="1" applyAlignment="1">
      <alignment vertical="center"/>
    </xf>
    <xf numFmtId="164" fontId="27" fillId="2" borderId="12" xfId="0" applyNumberFormat="1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50" fillId="2" borderId="8" xfId="0" applyFont="1" applyFill="1" applyBorder="1" applyAlignment="1">
      <alignment horizontal="center" vertical="center"/>
    </xf>
    <xf numFmtId="49" fontId="46" fillId="2" borderId="8" xfId="5" applyNumberFormat="1" applyFont="1" applyFill="1" applyBorder="1" applyAlignment="1">
      <alignment vertical="center" wrapText="1"/>
    </xf>
    <xf numFmtId="0" fontId="46" fillId="2" borderId="8" xfId="5" applyFont="1" applyFill="1" applyBorder="1" applyAlignment="1">
      <alignment horizontal="center" vertical="center"/>
    </xf>
    <xf numFmtId="0" fontId="41" fillId="2" borderId="8" xfId="5" applyFont="1" applyFill="1" applyBorder="1" applyAlignment="1">
      <alignment vertical="center"/>
    </xf>
    <xf numFmtId="164" fontId="41" fillId="2" borderId="8" xfId="1" applyNumberFormat="1" applyFont="1" applyFill="1" applyBorder="1" applyAlignment="1">
      <alignment vertical="center"/>
    </xf>
    <xf numFmtId="164" fontId="41" fillId="2" borderId="8" xfId="0" applyNumberFormat="1" applyFont="1" applyFill="1" applyBorder="1" applyAlignment="1">
      <alignment vertical="center"/>
    </xf>
    <xf numFmtId="0" fontId="50" fillId="2" borderId="8" xfId="0" applyFont="1" applyFill="1" applyBorder="1" applyAlignment="1">
      <alignment vertical="center"/>
    </xf>
    <xf numFmtId="3" fontId="50" fillId="2" borderId="0" xfId="0" applyNumberFormat="1" applyFont="1" applyFill="1"/>
    <xf numFmtId="3" fontId="19" fillId="2" borderId="0" xfId="0" applyNumberFormat="1" applyFont="1" applyFill="1"/>
    <xf numFmtId="0" fontId="19" fillId="2" borderId="10" xfId="0" applyFont="1" applyFill="1" applyBorder="1" applyAlignment="1">
      <alignment horizontal="center" vertical="center"/>
    </xf>
    <xf numFmtId="0" fontId="27" fillId="2" borderId="10" xfId="5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3" fontId="4" fillId="2" borderId="1" xfId="5" applyNumberFormat="1" applyFont="1" applyFill="1" applyBorder="1" applyAlignment="1">
      <alignment vertical="center" wrapText="1"/>
    </xf>
    <xf numFmtId="3" fontId="4" fillId="2" borderId="1" xfId="5" applyNumberFormat="1" applyFont="1" applyFill="1" applyBorder="1" applyAlignment="1">
      <alignment horizontal="center" vertical="center"/>
    </xf>
    <xf numFmtId="165" fontId="40" fillId="2" borderId="1" xfId="0" applyNumberFormat="1" applyFont="1" applyFill="1" applyBorder="1" applyAlignment="1">
      <alignment vertical="center"/>
    </xf>
    <xf numFmtId="3" fontId="46" fillId="2" borderId="11" xfId="5" applyNumberFormat="1" applyFont="1" applyFill="1" applyBorder="1" applyAlignment="1">
      <alignment vertical="center" wrapText="1"/>
    </xf>
    <xf numFmtId="3" fontId="46" fillId="2" borderId="11" xfId="5" applyNumberFormat="1" applyFont="1" applyFill="1" applyBorder="1" applyAlignment="1">
      <alignment horizontal="center" vertical="center"/>
    </xf>
    <xf numFmtId="3" fontId="41" fillId="2" borderId="11" xfId="5" applyNumberFormat="1" applyFont="1" applyFill="1" applyBorder="1" applyAlignment="1">
      <alignment vertical="center"/>
    </xf>
    <xf numFmtId="3" fontId="41" fillId="2" borderId="11" xfId="1" applyNumberFormat="1" applyFont="1" applyFill="1" applyBorder="1" applyAlignment="1">
      <alignment vertical="center"/>
    </xf>
    <xf numFmtId="3" fontId="46" fillId="2" borderId="9" xfId="5" quotePrefix="1" applyNumberFormat="1" applyFont="1" applyFill="1" applyBorder="1" applyAlignment="1">
      <alignment vertical="center" wrapText="1"/>
    </xf>
    <xf numFmtId="3" fontId="46" fillId="2" borderId="9" xfId="5" applyNumberFormat="1" applyFont="1" applyFill="1" applyBorder="1" applyAlignment="1">
      <alignment horizontal="center" vertical="center"/>
    </xf>
    <xf numFmtId="165" fontId="41" fillId="2" borderId="9" xfId="5" applyNumberFormat="1" applyFont="1" applyFill="1" applyBorder="1" applyAlignment="1">
      <alignment vertical="center"/>
    </xf>
    <xf numFmtId="3" fontId="41" fillId="2" borderId="9" xfId="1" applyNumberFormat="1" applyFont="1" applyFill="1" applyBorder="1" applyAlignment="1">
      <alignment vertical="center"/>
    </xf>
    <xf numFmtId="3" fontId="2" fillId="2" borderId="9" xfId="5" applyNumberFormat="1" applyFont="1" applyFill="1" applyBorder="1" applyAlignment="1">
      <alignment vertical="center" wrapText="1"/>
    </xf>
    <xf numFmtId="3" fontId="46" fillId="2" borderId="9" xfId="5" applyNumberFormat="1" applyFont="1" applyFill="1" applyBorder="1" applyAlignment="1">
      <alignment vertical="center" wrapText="1"/>
    </xf>
    <xf numFmtId="165" fontId="27" fillId="2" borderId="12" xfId="5" applyNumberFormat="1" applyFont="1" applyFill="1" applyBorder="1" applyAlignment="1">
      <alignment vertical="center"/>
    </xf>
    <xf numFmtId="3" fontId="27" fillId="2" borderId="12" xfId="1" applyNumberFormat="1" applyFont="1" applyFill="1" applyBorder="1" applyAlignment="1">
      <alignment vertical="center"/>
    </xf>
    <xf numFmtId="0" fontId="49" fillId="2" borderId="8" xfId="0" applyFont="1" applyFill="1" applyBorder="1" applyAlignment="1">
      <alignment vertical="center"/>
    </xf>
    <xf numFmtId="3" fontId="49" fillId="2" borderId="8" xfId="0" applyNumberFormat="1" applyFont="1" applyFill="1" applyBorder="1" applyAlignment="1">
      <alignment vertical="center"/>
    </xf>
    <xf numFmtId="164" fontId="19" fillId="2" borderId="0" xfId="0" applyNumberFormat="1" applyFont="1" applyFill="1"/>
    <xf numFmtId="0" fontId="46" fillId="2" borderId="9" xfId="0" applyFont="1" applyFill="1" applyBorder="1" applyAlignment="1">
      <alignment horizontal="center" vertical="center"/>
    </xf>
    <xf numFmtId="3" fontId="49" fillId="2" borderId="9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horizontal="right" vertical="center"/>
    </xf>
    <xf numFmtId="0" fontId="33" fillId="2" borderId="1" xfId="0" applyFont="1" applyFill="1" applyBorder="1" applyAlignment="1">
      <alignment vertical="center"/>
    </xf>
    <xf numFmtId="3" fontId="33" fillId="2" borderId="1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168" fontId="19" fillId="2" borderId="0" xfId="0" applyNumberFormat="1" applyFont="1" applyFill="1"/>
    <xf numFmtId="0" fontId="12" fillId="2" borderId="1" xfId="0" applyFont="1" applyFill="1" applyBorder="1" applyAlignment="1">
      <alignment vertical="center" wrapText="1"/>
    </xf>
    <xf numFmtId="0" fontId="47" fillId="2" borderId="9" xfId="0" applyFont="1" applyFill="1" applyBorder="1" applyAlignment="1">
      <alignment vertical="center" wrapText="1"/>
    </xf>
    <xf numFmtId="1" fontId="41" fillId="0" borderId="8" xfId="5" applyNumberFormat="1" applyFont="1" applyFill="1" applyBorder="1" applyAlignment="1">
      <alignment horizontal="center" vertical="center" wrapText="1"/>
    </xf>
    <xf numFmtId="0" fontId="41" fillId="0" borderId="8" xfId="5" applyFont="1" applyFill="1" applyBorder="1" applyAlignment="1">
      <alignment horizontal="center" vertical="center" wrapText="1"/>
    </xf>
    <xf numFmtId="0" fontId="41" fillId="0" borderId="8" xfId="5" applyFont="1" applyFill="1" applyBorder="1" applyAlignment="1">
      <alignment vertical="center" wrapText="1"/>
    </xf>
    <xf numFmtId="164" fontId="41" fillId="0" borderId="8" xfId="1" applyNumberFormat="1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vertical="center" wrapText="1"/>
    </xf>
    <xf numFmtId="3" fontId="37" fillId="0" borderId="8" xfId="0" applyNumberFormat="1" applyFont="1" applyBorder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3" fontId="37" fillId="0" borderId="9" xfId="0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3" fillId="0" borderId="0" xfId="0" applyNumberFormat="1" applyFont="1" applyAlignment="1">
      <alignment horizontal="centerContinuous" vertical="center"/>
    </xf>
    <xf numFmtId="0" fontId="44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 vertical="center"/>
    </xf>
    <xf numFmtId="0" fontId="26" fillId="0" borderId="1" xfId="0" applyFont="1" applyBorder="1" applyAlignment="1">
      <alignment vertical="center"/>
    </xf>
    <xf numFmtId="0" fontId="54" fillId="0" borderId="8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0" fontId="55" fillId="0" borderId="1" xfId="0" applyFont="1" applyBorder="1" applyAlignment="1">
      <alignment horizontal="center" vertical="center"/>
    </xf>
    <xf numFmtId="0" fontId="47" fillId="0" borderId="0" xfId="5" applyFont="1" applyFill="1" applyAlignment="1">
      <alignment vertical="center" wrapText="1"/>
    </xf>
    <xf numFmtId="172" fontId="47" fillId="0" borderId="0" xfId="5" applyNumberFormat="1" applyFont="1" applyFill="1" applyAlignment="1">
      <alignment vertical="center" wrapText="1"/>
    </xf>
    <xf numFmtId="3" fontId="27" fillId="2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7" fillId="0" borderId="0" xfId="0" applyFont="1"/>
    <xf numFmtId="0" fontId="27" fillId="2" borderId="9" xfId="0" applyFont="1" applyFill="1" applyBorder="1" applyAlignment="1">
      <alignment horizontal="justify" vertical="center" wrapText="1"/>
    </xf>
    <xf numFmtId="0" fontId="27" fillId="2" borderId="12" xfId="0" applyFont="1" applyFill="1" applyBorder="1" applyAlignment="1">
      <alignment horizontal="justify" vertical="center" wrapText="1"/>
    </xf>
    <xf numFmtId="0" fontId="27" fillId="2" borderId="12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justify" vertical="center" wrapText="1"/>
    </xf>
    <xf numFmtId="3" fontId="27" fillId="2" borderId="10" xfId="0" applyNumberFormat="1" applyFont="1" applyFill="1" applyBorder="1" applyAlignment="1">
      <alignment horizontal="center" vertical="center"/>
    </xf>
    <xf numFmtId="3" fontId="27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7" fillId="2" borderId="10" xfId="1" applyNumberFormat="1" applyFont="1" applyFill="1" applyBorder="1" applyAlignment="1">
      <alignment vertical="center" wrapText="1"/>
    </xf>
    <xf numFmtId="164" fontId="27" fillId="2" borderId="10" xfId="1" applyNumberFormat="1" applyFont="1" applyFill="1" applyBorder="1" applyAlignment="1">
      <alignment vertical="center"/>
    </xf>
    <xf numFmtId="0" fontId="56" fillId="0" borderId="0" xfId="0" applyFont="1" applyAlignment="1">
      <alignment horizontal="centerContinuous" vertical="center"/>
    </xf>
    <xf numFmtId="0" fontId="4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35" fillId="4" borderId="6" xfId="5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3" fillId="0" borderId="0" xfId="0" applyFont="1"/>
    <xf numFmtId="0" fontId="43" fillId="0" borderId="0" xfId="0" applyFont="1" applyAlignment="1">
      <alignment horizontal="center" vertical="center"/>
    </xf>
  </cellXfs>
  <cellStyles count="10">
    <cellStyle name="Comma" xfId="1" builtinId="3"/>
    <cellStyle name="Comma 11" xfId="8"/>
    <cellStyle name="Comma 14" xfId="7"/>
    <cellStyle name="Comma 2 2" xfId="4"/>
    <cellStyle name="Normal" xfId="0" builtinId="0"/>
    <cellStyle name="Normal 18" xfId="9"/>
    <cellStyle name="Normal 2_DGNC" xfId="2"/>
    <cellStyle name="Normal 3" xfId="5"/>
    <cellStyle name="Normal 5_DGNC" xfId="3"/>
    <cellStyle name="Percent" xfId="6" builtinId="5"/>
  </cellStyles>
  <dxfs count="0"/>
  <tableStyles count="0" defaultTableStyle="TableStyleMedium2" defaultPivotStyle="PivotStyleLight16"/>
  <colors>
    <mruColors>
      <color rgb="FF271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gia%20dich%20vu%20cong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GiaDVCDoluongT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DV"/>
      <sheetName val="PLDG"/>
      <sheetName val="PL01"/>
      <sheetName val="PL1A"/>
      <sheetName val="PL2"/>
      <sheetName val="PL2A"/>
      <sheetName val="PL3"/>
      <sheetName val="PL3A"/>
      <sheetName val="DGNC"/>
      <sheetName val="DGVL-MTC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Xây dựng kế hoạch thực hiện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"/>
      <sheetName val="TH"/>
      <sheetName val="1.1"/>
      <sheetName val="1.1a"/>
      <sheetName val="1.2"/>
      <sheetName val="1.2a"/>
      <sheetName val="1.3"/>
      <sheetName val="1.3a"/>
      <sheetName val="1.4"/>
      <sheetName val="1.4a"/>
      <sheetName val="1.5"/>
      <sheetName val="1.5a"/>
      <sheetName val="Sheet2"/>
      <sheetName val="CPQLchung"/>
      <sheetName val="LuongCB"/>
      <sheetName val="Sheet3"/>
      <sheetName val="Sheet4"/>
    </sheetNames>
    <sheetDataSet>
      <sheetData sheetId="0"/>
      <sheetData sheetId="1">
        <row r="8">
          <cell r="B8" t="str">
            <v>Thiết lập, duy trì, bảo quản và sử dụng hệ thống chuẩn đo lường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9">
          <cell r="F19">
            <v>358829.25</v>
          </cell>
          <cell r="J19">
            <v>250929.54545454544</v>
          </cell>
          <cell r="K19">
            <v>306134.04545454547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D13" sqref="D13"/>
    </sheetView>
  </sheetViews>
  <sheetFormatPr defaultRowHeight="15.75"/>
  <cols>
    <col min="1" max="1" width="4.625" customWidth="1"/>
    <col min="2" max="2" width="7.25" customWidth="1"/>
    <col min="3" max="3" width="75" customWidth="1"/>
    <col min="4" max="4" width="13.5" customWidth="1"/>
  </cols>
  <sheetData>
    <row r="1" spans="2:4" ht="16.5">
      <c r="B1" s="102" t="s">
        <v>2</v>
      </c>
      <c r="C1" s="102"/>
    </row>
    <row r="2" spans="2:4" s="1" customFormat="1" ht="18.75">
      <c r="B2" s="319" t="s">
        <v>3</v>
      </c>
      <c r="C2" s="90"/>
    </row>
    <row r="4" spans="2:4" ht="18" customHeight="1">
      <c r="B4" s="99" t="s">
        <v>315</v>
      </c>
      <c r="C4" s="100"/>
    </row>
    <row r="5" spans="2:4" ht="18.75">
      <c r="B5" s="101" t="s">
        <v>316</v>
      </c>
      <c r="C5" s="101"/>
    </row>
    <row r="6" spans="2:4" ht="18.75">
      <c r="B6" s="554" t="s">
        <v>181</v>
      </c>
      <c r="C6" s="101"/>
    </row>
    <row r="7" spans="2:4" ht="18.75">
      <c r="B7" s="101"/>
      <c r="C7" s="101"/>
    </row>
    <row r="8" spans="2:4" ht="28.5" customHeight="1">
      <c r="B8" s="272" t="s">
        <v>0</v>
      </c>
      <c r="C8" s="272" t="s">
        <v>1</v>
      </c>
      <c r="D8" s="555" t="s">
        <v>317</v>
      </c>
    </row>
    <row r="9" spans="2:4" ht="39.75" customHeight="1">
      <c r="B9" s="98">
        <v>1</v>
      </c>
      <c r="C9" s="273" t="s">
        <v>179</v>
      </c>
      <c r="D9" s="556">
        <v>364000000</v>
      </c>
    </row>
    <row r="10" spans="2:4" ht="54" customHeight="1">
      <c r="B10" s="98">
        <f>1+B9</f>
        <v>2</v>
      </c>
      <c r="C10" s="97" t="s">
        <v>4</v>
      </c>
      <c r="D10" s="556">
        <f>+PLkemtotrinh!G8</f>
        <v>484999999.90374362</v>
      </c>
    </row>
    <row r="11" spans="2:4" ht="38.25" customHeight="1">
      <c r="B11" s="98">
        <f t="shared" ref="B11:B12" si="0">1+B10</f>
        <v>3</v>
      </c>
      <c r="C11" s="273" t="s">
        <v>180</v>
      </c>
      <c r="D11" s="556">
        <f>+PLkemtotrinh!G9</f>
        <v>189999999.99999994</v>
      </c>
    </row>
    <row r="12" spans="2:4" ht="40.5" customHeight="1">
      <c r="B12" s="98">
        <f t="shared" si="0"/>
        <v>4</v>
      </c>
      <c r="C12" s="97" t="s">
        <v>202</v>
      </c>
      <c r="D12" s="556">
        <f>+PLkemtotrinh!G10</f>
        <v>304999999.63255638</v>
      </c>
    </row>
  </sheetData>
  <printOptions horizontalCentered="1"/>
  <pageMargins left="0" right="0" top="0.5" bottom="0.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39" sqref="B39"/>
    </sheetView>
  </sheetViews>
  <sheetFormatPr defaultRowHeight="15.75"/>
  <cols>
    <col min="1" max="1" width="5.5" style="289" customWidth="1"/>
    <col min="2" max="2" width="30.25" style="289" customWidth="1"/>
    <col min="3" max="3" width="6.125" style="290" customWidth="1"/>
    <col min="4" max="4" width="8" style="290" customWidth="1"/>
    <col min="5" max="5" width="8.875" style="289" customWidth="1"/>
    <col min="6" max="6" width="12.75" style="289" customWidth="1"/>
    <col min="7" max="7" width="16.25" style="289" customWidth="1"/>
    <col min="8" max="8" width="12.125" style="289" bestFit="1" customWidth="1"/>
    <col min="9" max="9" width="19.5" style="289" customWidth="1"/>
    <col min="10" max="16384" width="9" style="289"/>
  </cols>
  <sheetData>
    <row r="1" spans="1:10" s="274" customFormat="1" ht="18.75">
      <c r="A1" s="279" t="s">
        <v>279</v>
      </c>
      <c r="B1" s="279"/>
      <c r="C1" s="279"/>
      <c r="D1" s="279"/>
      <c r="E1" s="279"/>
      <c r="F1" s="279"/>
      <c r="G1" s="279"/>
    </row>
    <row r="2" spans="1:10" s="274" customFormat="1" ht="18.75">
      <c r="A2" s="279" t="s">
        <v>5</v>
      </c>
      <c r="B2" s="279"/>
      <c r="C2" s="279"/>
      <c r="D2" s="279"/>
      <c r="E2" s="279"/>
      <c r="F2" s="279"/>
      <c r="G2" s="279"/>
    </row>
    <row r="3" spans="1:10" s="274" customFormat="1" ht="18.75">
      <c r="A3" s="279" t="str">
        <f>+TH!B12</f>
        <v>Xây dựng, duy trì và phát triển cổng thông tin khoa học và công nghệ</v>
      </c>
      <c r="B3" s="279"/>
      <c r="C3" s="279"/>
      <c r="D3" s="279"/>
      <c r="E3" s="279"/>
      <c r="F3" s="279"/>
      <c r="G3" s="279"/>
    </row>
    <row r="4" spans="1:10" s="274" customFormat="1" ht="18.75">
      <c r="C4" s="280"/>
      <c r="D4" s="280"/>
      <c r="G4" s="432" t="s">
        <v>6</v>
      </c>
    </row>
    <row r="5" spans="1:10">
      <c r="A5" s="292" t="s">
        <v>0</v>
      </c>
      <c r="B5" s="292" t="s">
        <v>1</v>
      </c>
      <c r="C5" s="292" t="s">
        <v>7</v>
      </c>
      <c r="D5" s="292" t="s">
        <v>8</v>
      </c>
      <c r="E5" s="292" t="s">
        <v>9</v>
      </c>
      <c r="F5" s="292" t="s">
        <v>10</v>
      </c>
      <c r="G5" s="292" t="s">
        <v>11</v>
      </c>
    </row>
    <row r="6" spans="1:10" s="437" customFormat="1">
      <c r="A6" s="433">
        <v>1</v>
      </c>
      <c r="B6" s="434" t="s">
        <v>171</v>
      </c>
      <c r="C6" s="433"/>
      <c r="D6" s="207"/>
      <c r="E6" s="435"/>
      <c r="F6" s="435">
        <f>+F7+F12+F14</f>
        <v>5898292.5</v>
      </c>
      <c r="G6" s="436"/>
    </row>
    <row r="7" spans="1:10" s="444" customFormat="1">
      <c r="A7" s="438">
        <v>1.1000000000000001</v>
      </c>
      <c r="B7" s="378" t="s">
        <v>66</v>
      </c>
      <c r="C7" s="439"/>
      <c r="D7" s="440"/>
      <c r="E7" s="441"/>
      <c r="F7" s="442">
        <f>+SUM(F8:F11)</f>
        <v>610000</v>
      </c>
      <c r="G7" s="443"/>
    </row>
    <row r="8" spans="1:10">
      <c r="A8" s="445"/>
      <c r="B8" s="446" t="s">
        <v>127</v>
      </c>
      <c r="C8" s="447" t="s">
        <v>50</v>
      </c>
      <c r="D8" s="448">
        <v>0.5</v>
      </c>
      <c r="E8" s="268">
        <v>70000</v>
      </c>
      <c r="F8" s="449">
        <f>E8*D8</f>
        <v>35000</v>
      </c>
      <c r="G8" s="450"/>
    </row>
    <row r="9" spans="1:10">
      <c r="A9" s="445"/>
      <c r="B9" s="446" t="s">
        <v>131</v>
      </c>
      <c r="C9" s="356" t="s">
        <v>68</v>
      </c>
      <c r="D9" s="448">
        <v>0.5</v>
      </c>
      <c r="E9" s="268">
        <v>50000</v>
      </c>
      <c r="F9" s="449">
        <f>E9*D9</f>
        <v>25000</v>
      </c>
      <c r="G9" s="450"/>
    </row>
    <row r="10" spans="1:10">
      <c r="A10" s="445"/>
      <c r="B10" s="446" t="s">
        <v>163</v>
      </c>
      <c r="C10" s="356" t="s">
        <v>68</v>
      </c>
      <c r="D10" s="448">
        <v>0.5</v>
      </c>
      <c r="E10" s="268">
        <v>300000</v>
      </c>
      <c r="F10" s="449">
        <f>E10*D10</f>
        <v>150000</v>
      </c>
      <c r="G10" s="450"/>
    </row>
    <row r="11" spans="1:10">
      <c r="A11" s="445"/>
      <c r="B11" s="446" t="s">
        <v>169</v>
      </c>
      <c r="C11" s="447" t="s">
        <v>40</v>
      </c>
      <c r="D11" s="448">
        <v>5</v>
      </c>
      <c r="E11" s="268">
        <v>80000</v>
      </c>
      <c r="F11" s="449">
        <f>E11*D11</f>
        <v>400000</v>
      </c>
      <c r="G11" s="450"/>
    </row>
    <row r="12" spans="1:10" s="444" customFormat="1">
      <c r="A12" s="451">
        <v>1.2</v>
      </c>
      <c r="B12" s="352" t="s">
        <v>65</v>
      </c>
      <c r="C12" s="452"/>
      <c r="D12" s="453"/>
      <c r="E12" s="258"/>
      <c r="F12" s="454">
        <f>F13</f>
        <v>3588292.5</v>
      </c>
      <c r="G12" s="455"/>
    </row>
    <row r="13" spans="1:10">
      <c r="A13" s="445"/>
      <c r="B13" s="366" t="s">
        <v>26</v>
      </c>
      <c r="C13" s="456" t="s">
        <v>51</v>
      </c>
      <c r="D13" s="457">
        <v>10</v>
      </c>
      <c r="E13" s="260">
        <f>+LuongCB!F19</f>
        <v>358829.25</v>
      </c>
      <c r="F13" s="449">
        <f>D13*E13</f>
        <v>3588292.5</v>
      </c>
      <c r="G13" s="450"/>
      <c r="J13" s="289">
        <f>60/8</f>
        <v>7.5</v>
      </c>
    </row>
    <row r="14" spans="1:10" s="444" customFormat="1">
      <c r="A14" s="451">
        <v>1.3</v>
      </c>
      <c r="B14" s="352" t="s">
        <v>170</v>
      </c>
      <c r="C14" s="452"/>
      <c r="D14" s="453"/>
      <c r="E14" s="258"/>
      <c r="F14" s="454">
        <f>+SUM(F15:F16)</f>
        <v>1700000</v>
      </c>
      <c r="G14" s="455"/>
    </row>
    <row r="15" spans="1:10">
      <c r="A15" s="445"/>
      <c r="B15" s="366" t="s">
        <v>73</v>
      </c>
      <c r="C15" s="456" t="s">
        <v>53</v>
      </c>
      <c r="D15" s="457">
        <v>10</v>
      </c>
      <c r="E15" s="198">
        <v>20000</v>
      </c>
      <c r="F15" s="449">
        <f>E15*D15</f>
        <v>200000</v>
      </c>
      <c r="G15" s="450"/>
    </row>
    <row r="16" spans="1:10" ht="31.5" customHeight="1">
      <c r="A16" s="458"/>
      <c r="B16" s="459" t="s">
        <v>168</v>
      </c>
      <c r="C16" s="460" t="s">
        <v>53</v>
      </c>
      <c r="D16" s="461">
        <v>3</v>
      </c>
      <c r="E16" s="462">
        <v>500000</v>
      </c>
      <c r="F16" s="463">
        <f>D16*E16</f>
        <v>1500000</v>
      </c>
      <c r="G16" s="464"/>
    </row>
    <row r="17" spans="1:9">
      <c r="A17" s="433">
        <v>2</v>
      </c>
      <c r="B17" s="434" t="s">
        <v>174</v>
      </c>
      <c r="C17" s="433"/>
      <c r="D17" s="207"/>
      <c r="E17" s="435"/>
      <c r="F17" s="435">
        <f>F18+F21+F23</f>
        <v>3784446.2878787881</v>
      </c>
      <c r="G17" s="436"/>
    </row>
    <row r="18" spans="1:9" s="444" customFormat="1">
      <c r="A18" s="465">
        <v>2.1</v>
      </c>
      <c r="B18" s="466" t="s">
        <v>66</v>
      </c>
      <c r="C18" s="467"/>
      <c r="D18" s="468"/>
      <c r="E18" s="469"/>
      <c r="F18" s="470">
        <f>+SUM(F19:F20)</f>
        <v>60000</v>
      </c>
      <c r="G18" s="471"/>
      <c r="I18" s="472"/>
    </row>
    <row r="19" spans="1:9">
      <c r="A19" s="445"/>
      <c r="B19" s="446" t="s">
        <v>127</v>
      </c>
      <c r="C19" s="447" t="s">
        <v>50</v>
      </c>
      <c r="D19" s="448">
        <v>0.5</v>
      </c>
      <c r="E19" s="268">
        <v>70000</v>
      </c>
      <c r="F19" s="449">
        <f>E19*D19</f>
        <v>35000</v>
      </c>
      <c r="G19" s="450"/>
      <c r="I19" s="473"/>
    </row>
    <row r="20" spans="1:9">
      <c r="A20" s="445"/>
      <c r="B20" s="446" t="s">
        <v>131</v>
      </c>
      <c r="C20" s="356" t="s">
        <v>68</v>
      </c>
      <c r="D20" s="448">
        <v>0.5</v>
      </c>
      <c r="E20" s="268">
        <v>50000</v>
      </c>
      <c r="F20" s="449">
        <f>E20*D20</f>
        <v>25000</v>
      </c>
      <c r="G20" s="450"/>
      <c r="I20" s="473"/>
    </row>
    <row r="21" spans="1:9" s="444" customFormat="1">
      <c r="A21" s="451">
        <v>2.2000000000000002</v>
      </c>
      <c r="B21" s="352" t="s">
        <v>65</v>
      </c>
      <c r="C21" s="452"/>
      <c r="D21" s="453"/>
      <c r="E21" s="258"/>
      <c r="F21" s="454">
        <f>F22</f>
        <v>3337362.9545454546</v>
      </c>
      <c r="G21" s="455"/>
      <c r="I21" s="472">
        <f>2845000/12</f>
        <v>237083.33333333334</v>
      </c>
    </row>
    <row r="22" spans="1:9">
      <c r="A22" s="445"/>
      <c r="B22" s="366" t="s">
        <v>26</v>
      </c>
      <c r="C22" s="456" t="s">
        <v>51</v>
      </c>
      <c r="D22" s="457">
        <v>10</v>
      </c>
      <c r="E22" s="260">
        <f>+LuongCB!L19</f>
        <v>333736.29545454547</v>
      </c>
      <c r="F22" s="449">
        <f>D22*E22</f>
        <v>3337362.9545454546</v>
      </c>
      <c r="G22" s="450"/>
      <c r="I22" s="473"/>
    </row>
    <row r="23" spans="1:9" s="444" customFormat="1">
      <c r="A23" s="451">
        <v>2.2999999999999998</v>
      </c>
      <c r="B23" s="352" t="s">
        <v>170</v>
      </c>
      <c r="C23" s="452"/>
      <c r="D23" s="453"/>
      <c r="E23" s="258"/>
      <c r="F23" s="454">
        <f>+SUM(F24:F25)</f>
        <v>387083.33333333337</v>
      </c>
      <c r="G23" s="455"/>
      <c r="I23" s="472"/>
    </row>
    <row r="24" spans="1:9">
      <c r="A24" s="445"/>
      <c r="B24" s="366" t="s">
        <v>64</v>
      </c>
      <c r="C24" s="456" t="s">
        <v>53</v>
      </c>
      <c r="D24" s="457">
        <v>10</v>
      </c>
      <c r="E24" s="198">
        <v>15000</v>
      </c>
      <c r="F24" s="449">
        <f>E24*D24</f>
        <v>150000</v>
      </c>
      <c r="G24" s="450"/>
      <c r="I24" s="473"/>
    </row>
    <row r="25" spans="1:9" ht="31.5">
      <c r="A25" s="474"/>
      <c r="B25" s="459" t="s">
        <v>168</v>
      </c>
      <c r="C25" s="456" t="s">
        <v>53</v>
      </c>
      <c r="D25" s="475">
        <v>0.4</v>
      </c>
      <c r="E25" s="199">
        <v>500000</v>
      </c>
      <c r="F25" s="449">
        <f>E25*D25+(445000/12)</f>
        <v>237083.33333333334</v>
      </c>
      <c r="G25" s="476"/>
      <c r="I25" s="473"/>
    </row>
    <row r="26" spans="1:9">
      <c r="A26" s="433">
        <v>3</v>
      </c>
      <c r="B26" s="477" t="s">
        <v>175</v>
      </c>
      <c r="C26" s="478"/>
      <c r="D26" s="479"/>
      <c r="E26" s="435"/>
      <c r="F26" s="276">
        <f>+F27+F29+F31</f>
        <v>456698.68181818182</v>
      </c>
      <c r="G26" s="436"/>
    </row>
    <row r="27" spans="1:9" s="444" customFormat="1">
      <c r="A27" s="438"/>
      <c r="B27" s="480" t="s">
        <v>126</v>
      </c>
      <c r="C27" s="481"/>
      <c r="D27" s="482"/>
      <c r="E27" s="483"/>
      <c r="F27" s="442">
        <f>+F28</f>
        <v>5000</v>
      </c>
      <c r="G27" s="443"/>
    </row>
    <row r="28" spans="1:9">
      <c r="A28" s="445"/>
      <c r="B28" s="446" t="s">
        <v>131</v>
      </c>
      <c r="C28" s="356" t="s">
        <v>68</v>
      </c>
      <c r="D28" s="448">
        <v>0.1</v>
      </c>
      <c r="E28" s="268">
        <v>50000</v>
      </c>
      <c r="F28" s="449">
        <f>+D28*E28</f>
        <v>5000</v>
      </c>
      <c r="G28" s="450"/>
    </row>
    <row r="29" spans="1:9" s="444" customFormat="1">
      <c r="A29" s="451"/>
      <c r="B29" s="484" t="s">
        <v>128</v>
      </c>
      <c r="C29" s="485"/>
      <c r="D29" s="486"/>
      <c r="E29" s="487"/>
      <c r="F29" s="454">
        <f>+F30</f>
        <v>436698.68181818182</v>
      </c>
      <c r="G29" s="455"/>
    </row>
    <row r="30" spans="1:9">
      <c r="A30" s="445"/>
      <c r="B30" s="488" t="s">
        <v>173</v>
      </c>
      <c r="C30" s="447" t="s">
        <v>51</v>
      </c>
      <c r="D30" s="448">
        <v>1</v>
      </c>
      <c r="E30" s="268">
        <f>+LuongCB!E19</f>
        <v>436698.68181818182</v>
      </c>
      <c r="F30" s="449">
        <f>+D30*E30</f>
        <v>436698.68181818182</v>
      </c>
      <c r="G30" s="450"/>
    </row>
    <row r="31" spans="1:9" s="444" customFormat="1">
      <c r="A31" s="451"/>
      <c r="B31" s="489" t="s">
        <v>129</v>
      </c>
      <c r="C31" s="485"/>
      <c r="D31" s="486"/>
      <c r="E31" s="487"/>
      <c r="F31" s="454">
        <f>+F32</f>
        <v>15000</v>
      </c>
      <c r="G31" s="455"/>
    </row>
    <row r="32" spans="1:9">
      <c r="A32" s="458"/>
      <c r="B32" s="383" t="s">
        <v>64</v>
      </c>
      <c r="C32" s="460" t="s">
        <v>53</v>
      </c>
      <c r="D32" s="490">
        <v>1</v>
      </c>
      <c r="E32" s="491">
        <v>15000</v>
      </c>
      <c r="F32" s="463">
        <f>+D32*E32</f>
        <v>15000</v>
      </c>
      <c r="G32" s="464"/>
    </row>
    <row r="33" spans="1:9" ht="47.25">
      <c r="A33" s="433">
        <v>4</v>
      </c>
      <c r="B33" s="434" t="s">
        <v>81</v>
      </c>
      <c r="C33" s="433"/>
      <c r="D33" s="207"/>
      <c r="E33" s="435"/>
      <c r="F33" s="435">
        <f>F34+F36</f>
        <v>2897645.8636406064</v>
      </c>
      <c r="G33" s="436"/>
    </row>
    <row r="34" spans="1:9" s="444" customFormat="1">
      <c r="A34" s="465">
        <v>4.0999999999999996</v>
      </c>
      <c r="B34" s="466" t="s">
        <v>65</v>
      </c>
      <c r="C34" s="465"/>
      <c r="D34" s="492"/>
      <c r="E34" s="493"/>
      <c r="F34" s="493">
        <f>F35</f>
        <v>2002417.7727272729</v>
      </c>
      <c r="G34" s="471"/>
    </row>
    <row r="35" spans="1:9">
      <c r="A35" s="356"/>
      <c r="B35" s="366" t="s">
        <v>26</v>
      </c>
      <c r="C35" s="445" t="s">
        <v>51</v>
      </c>
      <c r="D35" s="195">
        <v>6</v>
      </c>
      <c r="E35" s="198">
        <f>+LuongCB!H19</f>
        <v>333736.29545454547</v>
      </c>
      <c r="F35" s="198">
        <f>E35*D35</f>
        <v>2002417.7727272729</v>
      </c>
      <c r="G35" s="450"/>
      <c r="I35" s="494"/>
    </row>
    <row r="36" spans="1:9" s="444" customFormat="1">
      <c r="A36" s="495">
        <v>4.2</v>
      </c>
      <c r="B36" s="352" t="s">
        <v>170</v>
      </c>
      <c r="C36" s="451"/>
      <c r="D36" s="211"/>
      <c r="E36" s="496"/>
      <c r="F36" s="496">
        <f>+SUM(F37:F39)</f>
        <v>895228.09091333335</v>
      </c>
      <c r="G36" s="455"/>
    </row>
    <row r="37" spans="1:9">
      <c r="A37" s="445"/>
      <c r="B37" s="366" t="s">
        <v>64</v>
      </c>
      <c r="C37" s="447" t="s">
        <v>53</v>
      </c>
      <c r="D37" s="497">
        <v>6</v>
      </c>
      <c r="E37" s="198">
        <v>15000</v>
      </c>
      <c r="F37" s="198">
        <f>E37*D37</f>
        <v>90000</v>
      </c>
      <c r="G37" s="450"/>
    </row>
    <row r="38" spans="1:9">
      <c r="A38" s="458"/>
      <c r="B38" s="459" t="s">
        <v>133</v>
      </c>
      <c r="C38" s="447" t="s">
        <v>53</v>
      </c>
      <c r="D38" s="497">
        <v>3</v>
      </c>
      <c r="E38" s="198">
        <v>20000</v>
      </c>
      <c r="F38" s="198">
        <f t="shared" ref="F38" si="0">E38*D38</f>
        <v>60000</v>
      </c>
      <c r="G38" s="464"/>
    </row>
    <row r="39" spans="1:9" ht="31.5">
      <c r="A39" s="474"/>
      <c r="B39" s="459" t="s">
        <v>168</v>
      </c>
      <c r="C39" s="183" t="s">
        <v>53</v>
      </c>
      <c r="D39" s="235">
        <v>1.5</v>
      </c>
      <c r="E39" s="197">
        <v>500000</v>
      </c>
      <c r="F39" s="198">
        <f>508144.75758+(2845000/12)</f>
        <v>745228.09091333335</v>
      </c>
      <c r="G39" s="476"/>
    </row>
    <row r="40" spans="1:9">
      <c r="A40" s="433">
        <v>5</v>
      </c>
      <c r="B40" s="283" t="s">
        <v>47</v>
      </c>
      <c r="C40" s="282"/>
      <c r="D40" s="498"/>
      <c r="E40" s="499"/>
      <c r="F40" s="499">
        <f>F41</f>
        <v>1200000</v>
      </c>
      <c r="G40" s="436"/>
    </row>
    <row r="41" spans="1:9" ht="21.75" customHeight="1">
      <c r="A41" s="500"/>
      <c r="B41" s="501" t="s">
        <v>48</v>
      </c>
      <c r="C41" s="502" t="s">
        <v>46</v>
      </c>
      <c r="D41" s="503">
        <v>1</v>
      </c>
      <c r="E41" s="503">
        <v>1200000</v>
      </c>
      <c r="F41" s="503">
        <f>+D41*E41</f>
        <v>1200000</v>
      </c>
      <c r="G41" s="504"/>
      <c r="I41" s="505">
        <f>+F40+F33+F26+F17+F6</f>
        <v>14237083.333337575</v>
      </c>
    </row>
    <row r="42" spans="1:9">
      <c r="F42" s="473"/>
      <c r="G42" s="473"/>
      <c r="I42" s="505">
        <v>14000000</v>
      </c>
    </row>
    <row r="43" spans="1:9">
      <c r="F43" s="473"/>
      <c r="G43" s="473"/>
      <c r="I43" s="505">
        <f>+I42-I41</f>
        <v>-237083.3333375752</v>
      </c>
    </row>
    <row r="44" spans="1:9">
      <c r="F44" s="473"/>
      <c r="G44" s="473"/>
      <c r="I44" s="505"/>
    </row>
    <row r="45" spans="1:9">
      <c r="F45" s="473"/>
      <c r="G45" s="473"/>
    </row>
  </sheetData>
  <autoFilter ref="A5:J43"/>
  <printOptions horizontalCentered="1"/>
  <pageMargins left="0.45" right="0" top="0.5" bottom="0.2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D15" sqref="D15"/>
    </sheetView>
  </sheetViews>
  <sheetFormatPr defaultRowHeight="12.75"/>
  <cols>
    <col min="1" max="1" width="6.25" style="79" customWidth="1"/>
    <col min="2" max="2" width="24.75" style="78" customWidth="1"/>
    <col min="3" max="3" width="5.875" style="79" customWidth="1"/>
    <col min="4" max="4" width="8.125" style="79" customWidth="1"/>
    <col min="5" max="5" width="9.875" style="78" customWidth="1"/>
    <col min="6" max="6" width="9" style="78" customWidth="1"/>
    <col min="7" max="7" width="9.375" style="78" customWidth="1"/>
    <col min="8" max="8" width="11.5" style="78" customWidth="1"/>
    <col min="9" max="9" width="10.75" style="78" customWidth="1"/>
    <col min="10" max="10" width="10" style="78" customWidth="1"/>
    <col min="11" max="11" width="11.75" style="78" customWidth="1"/>
    <col min="12" max="12" width="17.5" style="78" customWidth="1"/>
    <col min="13" max="13" width="13.25" style="80" bestFit="1" customWidth="1"/>
    <col min="14" max="14" width="13.25" style="88" bestFit="1" customWidth="1"/>
    <col min="15" max="15" width="9.125" style="88" bestFit="1" customWidth="1"/>
    <col min="16" max="16" width="10.75" style="88" bestFit="1" customWidth="1"/>
    <col min="17" max="256" width="9" style="78"/>
    <col min="257" max="257" width="7.25" style="78" customWidth="1"/>
    <col min="258" max="258" width="27.375" style="78" customWidth="1"/>
    <col min="259" max="259" width="9.375" style="78" customWidth="1"/>
    <col min="260" max="260" width="8.625" style="78" customWidth="1"/>
    <col min="261" max="261" width="9.75" style="78" customWidth="1"/>
    <col min="262" max="262" width="11.375" style="78" bestFit="1" customWidth="1"/>
    <col min="263" max="263" width="9.5" style="78" bestFit="1" customWidth="1"/>
    <col min="264" max="264" width="11.75" style="78" customWidth="1"/>
    <col min="265" max="265" width="12.375" style="78" bestFit="1" customWidth="1"/>
    <col min="266" max="266" width="11" style="78" customWidth="1"/>
    <col min="267" max="267" width="12.375" style="78" customWidth="1"/>
    <col min="268" max="268" width="27.25" style="78" customWidth="1"/>
    <col min="269" max="270" width="13.125" style="78" bestFit="1" customWidth="1"/>
    <col min="271" max="512" width="9" style="78"/>
    <col min="513" max="513" width="7.25" style="78" customWidth="1"/>
    <col min="514" max="514" width="27.375" style="78" customWidth="1"/>
    <col min="515" max="515" width="9.375" style="78" customWidth="1"/>
    <col min="516" max="516" width="8.625" style="78" customWidth="1"/>
    <col min="517" max="517" width="9.75" style="78" customWidth="1"/>
    <col min="518" max="518" width="11.375" style="78" bestFit="1" customWidth="1"/>
    <col min="519" max="519" width="9.5" style="78" bestFit="1" customWidth="1"/>
    <col min="520" max="520" width="11.75" style="78" customWidth="1"/>
    <col min="521" max="521" width="12.375" style="78" bestFit="1" customWidth="1"/>
    <col min="522" max="522" width="11" style="78" customWidth="1"/>
    <col min="523" max="523" width="12.375" style="78" customWidth="1"/>
    <col min="524" max="524" width="27.25" style="78" customWidth="1"/>
    <col min="525" max="526" width="13.125" style="78" bestFit="1" customWidth="1"/>
    <col min="527" max="768" width="9" style="78"/>
    <col min="769" max="769" width="7.25" style="78" customWidth="1"/>
    <col min="770" max="770" width="27.375" style="78" customWidth="1"/>
    <col min="771" max="771" width="9.375" style="78" customWidth="1"/>
    <col min="772" max="772" width="8.625" style="78" customWidth="1"/>
    <col min="773" max="773" width="9.75" style="78" customWidth="1"/>
    <col min="774" max="774" width="11.375" style="78" bestFit="1" customWidth="1"/>
    <col min="775" max="775" width="9.5" style="78" bestFit="1" customWidth="1"/>
    <col min="776" max="776" width="11.75" style="78" customWidth="1"/>
    <col min="777" max="777" width="12.375" style="78" bestFit="1" customWidth="1"/>
    <col min="778" max="778" width="11" style="78" customWidth="1"/>
    <col min="779" max="779" width="12.375" style="78" customWidth="1"/>
    <col min="780" max="780" width="27.25" style="78" customWidth="1"/>
    <col min="781" max="782" width="13.125" style="78" bestFit="1" customWidth="1"/>
    <col min="783" max="1024" width="9" style="78"/>
    <col min="1025" max="1025" width="7.25" style="78" customWidth="1"/>
    <col min="1026" max="1026" width="27.375" style="78" customWidth="1"/>
    <col min="1027" max="1027" width="9.375" style="78" customWidth="1"/>
    <col min="1028" max="1028" width="8.625" style="78" customWidth="1"/>
    <col min="1029" max="1029" width="9.75" style="78" customWidth="1"/>
    <col min="1030" max="1030" width="11.375" style="78" bestFit="1" customWidth="1"/>
    <col min="1031" max="1031" width="9.5" style="78" bestFit="1" customWidth="1"/>
    <col min="1032" max="1032" width="11.75" style="78" customWidth="1"/>
    <col min="1033" max="1033" width="12.375" style="78" bestFit="1" customWidth="1"/>
    <col min="1034" max="1034" width="11" style="78" customWidth="1"/>
    <col min="1035" max="1035" width="12.375" style="78" customWidth="1"/>
    <col min="1036" max="1036" width="27.25" style="78" customWidth="1"/>
    <col min="1037" max="1038" width="13.125" style="78" bestFit="1" customWidth="1"/>
    <col min="1039" max="1280" width="9" style="78"/>
    <col min="1281" max="1281" width="7.25" style="78" customWidth="1"/>
    <col min="1282" max="1282" width="27.375" style="78" customWidth="1"/>
    <col min="1283" max="1283" width="9.375" style="78" customWidth="1"/>
    <col min="1284" max="1284" width="8.625" style="78" customWidth="1"/>
    <col min="1285" max="1285" width="9.75" style="78" customWidth="1"/>
    <col min="1286" max="1286" width="11.375" style="78" bestFit="1" customWidth="1"/>
    <col min="1287" max="1287" width="9.5" style="78" bestFit="1" customWidth="1"/>
    <col min="1288" max="1288" width="11.75" style="78" customWidth="1"/>
    <col min="1289" max="1289" width="12.375" style="78" bestFit="1" customWidth="1"/>
    <col min="1290" max="1290" width="11" style="78" customWidth="1"/>
    <col min="1291" max="1291" width="12.375" style="78" customWidth="1"/>
    <col min="1292" max="1292" width="27.25" style="78" customWidth="1"/>
    <col min="1293" max="1294" width="13.125" style="78" bestFit="1" customWidth="1"/>
    <col min="1295" max="1536" width="9" style="78"/>
    <col min="1537" max="1537" width="7.25" style="78" customWidth="1"/>
    <col min="1538" max="1538" width="27.375" style="78" customWidth="1"/>
    <col min="1539" max="1539" width="9.375" style="78" customWidth="1"/>
    <col min="1540" max="1540" width="8.625" style="78" customWidth="1"/>
    <col min="1541" max="1541" width="9.75" style="78" customWidth="1"/>
    <col min="1542" max="1542" width="11.375" style="78" bestFit="1" customWidth="1"/>
    <col min="1543" max="1543" width="9.5" style="78" bestFit="1" customWidth="1"/>
    <col min="1544" max="1544" width="11.75" style="78" customWidth="1"/>
    <col min="1545" max="1545" width="12.375" style="78" bestFit="1" customWidth="1"/>
    <col min="1546" max="1546" width="11" style="78" customWidth="1"/>
    <col min="1547" max="1547" width="12.375" style="78" customWidth="1"/>
    <col min="1548" max="1548" width="27.25" style="78" customWidth="1"/>
    <col min="1549" max="1550" width="13.125" style="78" bestFit="1" customWidth="1"/>
    <col min="1551" max="1792" width="9" style="78"/>
    <col min="1793" max="1793" width="7.25" style="78" customWidth="1"/>
    <col min="1794" max="1794" width="27.375" style="78" customWidth="1"/>
    <col min="1795" max="1795" width="9.375" style="78" customWidth="1"/>
    <col min="1796" max="1796" width="8.625" style="78" customWidth="1"/>
    <col min="1797" max="1797" width="9.75" style="78" customWidth="1"/>
    <col min="1798" max="1798" width="11.375" style="78" bestFit="1" customWidth="1"/>
    <col min="1799" max="1799" width="9.5" style="78" bestFit="1" customWidth="1"/>
    <col min="1800" max="1800" width="11.75" style="78" customWidth="1"/>
    <col min="1801" max="1801" width="12.375" style="78" bestFit="1" customWidth="1"/>
    <col min="1802" max="1802" width="11" style="78" customWidth="1"/>
    <col min="1803" max="1803" width="12.375" style="78" customWidth="1"/>
    <col min="1804" max="1804" width="27.25" style="78" customWidth="1"/>
    <col min="1805" max="1806" width="13.125" style="78" bestFit="1" customWidth="1"/>
    <col min="1807" max="2048" width="9" style="78"/>
    <col min="2049" max="2049" width="7.25" style="78" customWidth="1"/>
    <col min="2050" max="2050" width="27.375" style="78" customWidth="1"/>
    <col min="2051" max="2051" width="9.375" style="78" customWidth="1"/>
    <col min="2052" max="2052" width="8.625" style="78" customWidth="1"/>
    <col min="2053" max="2053" width="9.75" style="78" customWidth="1"/>
    <col min="2054" max="2054" width="11.375" style="78" bestFit="1" customWidth="1"/>
    <col min="2055" max="2055" width="9.5" style="78" bestFit="1" customWidth="1"/>
    <col min="2056" max="2056" width="11.75" style="78" customWidth="1"/>
    <col min="2057" max="2057" width="12.375" style="78" bestFit="1" customWidth="1"/>
    <col min="2058" max="2058" width="11" style="78" customWidth="1"/>
    <col min="2059" max="2059" width="12.375" style="78" customWidth="1"/>
    <col min="2060" max="2060" width="27.25" style="78" customWidth="1"/>
    <col min="2061" max="2062" width="13.125" style="78" bestFit="1" customWidth="1"/>
    <col min="2063" max="2304" width="9" style="78"/>
    <col min="2305" max="2305" width="7.25" style="78" customWidth="1"/>
    <col min="2306" max="2306" width="27.375" style="78" customWidth="1"/>
    <col min="2307" max="2307" width="9.375" style="78" customWidth="1"/>
    <col min="2308" max="2308" width="8.625" style="78" customWidth="1"/>
    <col min="2309" max="2309" width="9.75" style="78" customWidth="1"/>
    <col min="2310" max="2310" width="11.375" style="78" bestFit="1" customWidth="1"/>
    <col min="2311" max="2311" width="9.5" style="78" bestFit="1" customWidth="1"/>
    <col min="2312" max="2312" width="11.75" style="78" customWidth="1"/>
    <col min="2313" max="2313" width="12.375" style="78" bestFit="1" customWidth="1"/>
    <col min="2314" max="2314" width="11" style="78" customWidth="1"/>
    <col min="2315" max="2315" width="12.375" style="78" customWidth="1"/>
    <col min="2316" max="2316" width="27.25" style="78" customWidth="1"/>
    <col min="2317" max="2318" width="13.125" style="78" bestFit="1" customWidth="1"/>
    <col min="2319" max="2560" width="9" style="78"/>
    <col min="2561" max="2561" width="7.25" style="78" customWidth="1"/>
    <col min="2562" max="2562" width="27.375" style="78" customWidth="1"/>
    <col min="2563" max="2563" width="9.375" style="78" customWidth="1"/>
    <col min="2564" max="2564" width="8.625" style="78" customWidth="1"/>
    <col min="2565" max="2565" width="9.75" style="78" customWidth="1"/>
    <col min="2566" max="2566" width="11.375" style="78" bestFit="1" customWidth="1"/>
    <col min="2567" max="2567" width="9.5" style="78" bestFit="1" customWidth="1"/>
    <col min="2568" max="2568" width="11.75" style="78" customWidth="1"/>
    <col min="2569" max="2569" width="12.375" style="78" bestFit="1" customWidth="1"/>
    <col min="2570" max="2570" width="11" style="78" customWidth="1"/>
    <col min="2571" max="2571" width="12.375" style="78" customWidth="1"/>
    <col min="2572" max="2572" width="27.25" style="78" customWidth="1"/>
    <col min="2573" max="2574" width="13.125" style="78" bestFit="1" customWidth="1"/>
    <col min="2575" max="2816" width="9" style="78"/>
    <col min="2817" max="2817" width="7.25" style="78" customWidth="1"/>
    <col min="2818" max="2818" width="27.375" style="78" customWidth="1"/>
    <col min="2819" max="2819" width="9.375" style="78" customWidth="1"/>
    <col min="2820" max="2820" width="8.625" style="78" customWidth="1"/>
    <col min="2821" max="2821" width="9.75" style="78" customWidth="1"/>
    <col min="2822" max="2822" width="11.375" style="78" bestFit="1" customWidth="1"/>
    <col min="2823" max="2823" width="9.5" style="78" bestFit="1" customWidth="1"/>
    <col min="2824" max="2824" width="11.75" style="78" customWidth="1"/>
    <col min="2825" max="2825" width="12.375" style="78" bestFit="1" customWidth="1"/>
    <col min="2826" max="2826" width="11" style="78" customWidth="1"/>
    <col min="2827" max="2827" width="12.375" style="78" customWidth="1"/>
    <col min="2828" max="2828" width="27.25" style="78" customWidth="1"/>
    <col min="2829" max="2830" width="13.125" style="78" bestFit="1" customWidth="1"/>
    <col min="2831" max="3072" width="9" style="78"/>
    <col min="3073" max="3073" width="7.25" style="78" customWidth="1"/>
    <col min="3074" max="3074" width="27.375" style="78" customWidth="1"/>
    <col min="3075" max="3075" width="9.375" style="78" customWidth="1"/>
    <col min="3076" max="3076" width="8.625" style="78" customWidth="1"/>
    <col min="3077" max="3077" width="9.75" style="78" customWidth="1"/>
    <col min="3078" max="3078" width="11.375" style="78" bestFit="1" customWidth="1"/>
    <col min="3079" max="3079" width="9.5" style="78" bestFit="1" customWidth="1"/>
    <col min="3080" max="3080" width="11.75" style="78" customWidth="1"/>
    <col min="3081" max="3081" width="12.375" style="78" bestFit="1" customWidth="1"/>
    <col min="3082" max="3082" width="11" style="78" customWidth="1"/>
    <col min="3083" max="3083" width="12.375" style="78" customWidth="1"/>
    <col min="3084" max="3084" width="27.25" style="78" customWidth="1"/>
    <col min="3085" max="3086" width="13.125" style="78" bestFit="1" customWidth="1"/>
    <col min="3087" max="3328" width="9" style="78"/>
    <col min="3329" max="3329" width="7.25" style="78" customWidth="1"/>
    <col min="3330" max="3330" width="27.375" style="78" customWidth="1"/>
    <col min="3331" max="3331" width="9.375" style="78" customWidth="1"/>
    <col min="3332" max="3332" width="8.625" style="78" customWidth="1"/>
    <col min="3333" max="3333" width="9.75" style="78" customWidth="1"/>
    <col min="3334" max="3334" width="11.375" style="78" bestFit="1" customWidth="1"/>
    <col min="3335" max="3335" width="9.5" style="78" bestFit="1" customWidth="1"/>
    <col min="3336" max="3336" width="11.75" style="78" customWidth="1"/>
    <col min="3337" max="3337" width="12.375" style="78" bestFit="1" customWidth="1"/>
    <col min="3338" max="3338" width="11" style="78" customWidth="1"/>
    <col min="3339" max="3339" width="12.375" style="78" customWidth="1"/>
    <col min="3340" max="3340" width="27.25" style="78" customWidth="1"/>
    <col min="3341" max="3342" width="13.125" style="78" bestFit="1" customWidth="1"/>
    <col min="3343" max="3584" width="9" style="78"/>
    <col min="3585" max="3585" width="7.25" style="78" customWidth="1"/>
    <col min="3586" max="3586" width="27.375" style="78" customWidth="1"/>
    <col min="3587" max="3587" width="9.375" style="78" customWidth="1"/>
    <col min="3588" max="3588" width="8.625" style="78" customWidth="1"/>
    <col min="3589" max="3589" width="9.75" style="78" customWidth="1"/>
    <col min="3590" max="3590" width="11.375" style="78" bestFit="1" customWidth="1"/>
    <col min="3591" max="3591" width="9.5" style="78" bestFit="1" customWidth="1"/>
    <col min="3592" max="3592" width="11.75" style="78" customWidth="1"/>
    <col min="3593" max="3593" width="12.375" style="78" bestFit="1" customWidth="1"/>
    <col min="3594" max="3594" width="11" style="78" customWidth="1"/>
    <col min="3595" max="3595" width="12.375" style="78" customWidth="1"/>
    <col min="3596" max="3596" width="27.25" style="78" customWidth="1"/>
    <col min="3597" max="3598" width="13.125" style="78" bestFit="1" customWidth="1"/>
    <col min="3599" max="3840" width="9" style="78"/>
    <col min="3841" max="3841" width="7.25" style="78" customWidth="1"/>
    <col min="3842" max="3842" width="27.375" style="78" customWidth="1"/>
    <col min="3843" max="3843" width="9.375" style="78" customWidth="1"/>
    <col min="3844" max="3844" width="8.625" style="78" customWidth="1"/>
    <col min="3845" max="3845" width="9.75" style="78" customWidth="1"/>
    <col min="3846" max="3846" width="11.375" style="78" bestFit="1" customWidth="1"/>
    <col min="3847" max="3847" width="9.5" style="78" bestFit="1" customWidth="1"/>
    <col min="3848" max="3848" width="11.75" style="78" customWidth="1"/>
    <col min="3849" max="3849" width="12.375" style="78" bestFit="1" customWidth="1"/>
    <col min="3850" max="3850" width="11" style="78" customWidth="1"/>
    <col min="3851" max="3851" width="12.375" style="78" customWidth="1"/>
    <col min="3852" max="3852" width="27.25" style="78" customWidth="1"/>
    <col min="3853" max="3854" width="13.125" style="78" bestFit="1" customWidth="1"/>
    <col min="3855" max="4096" width="9" style="78"/>
    <col min="4097" max="4097" width="7.25" style="78" customWidth="1"/>
    <col min="4098" max="4098" width="27.375" style="78" customWidth="1"/>
    <col min="4099" max="4099" width="9.375" style="78" customWidth="1"/>
    <col min="4100" max="4100" width="8.625" style="78" customWidth="1"/>
    <col min="4101" max="4101" width="9.75" style="78" customWidth="1"/>
    <col min="4102" max="4102" width="11.375" style="78" bestFit="1" customWidth="1"/>
    <col min="4103" max="4103" width="9.5" style="78" bestFit="1" customWidth="1"/>
    <col min="4104" max="4104" width="11.75" style="78" customWidth="1"/>
    <col min="4105" max="4105" width="12.375" style="78" bestFit="1" customWidth="1"/>
    <col min="4106" max="4106" width="11" style="78" customWidth="1"/>
    <col min="4107" max="4107" width="12.375" style="78" customWidth="1"/>
    <col min="4108" max="4108" width="27.25" style="78" customWidth="1"/>
    <col min="4109" max="4110" width="13.125" style="78" bestFit="1" customWidth="1"/>
    <col min="4111" max="4352" width="9" style="78"/>
    <col min="4353" max="4353" width="7.25" style="78" customWidth="1"/>
    <col min="4354" max="4354" width="27.375" style="78" customWidth="1"/>
    <col min="4355" max="4355" width="9.375" style="78" customWidth="1"/>
    <col min="4356" max="4356" width="8.625" style="78" customWidth="1"/>
    <col min="4357" max="4357" width="9.75" style="78" customWidth="1"/>
    <col min="4358" max="4358" width="11.375" style="78" bestFit="1" customWidth="1"/>
    <col min="4359" max="4359" width="9.5" style="78" bestFit="1" customWidth="1"/>
    <col min="4360" max="4360" width="11.75" style="78" customWidth="1"/>
    <col min="4361" max="4361" width="12.375" style="78" bestFit="1" customWidth="1"/>
    <col min="4362" max="4362" width="11" style="78" customWidth="1"/>
    <col min="4363" max="4363" width="12.375" style="78" customWidth="1"/>
    <col min="4364" max="4364" width="27.25" style="78" customWidth="1"/>
    <col min="4365" max="4366" width="13.125" style="78" bestFit="1" customWidth="1"/>
    <col min="4367" max="4608" width="9" style="78"/>
    <col min="4609" max="4609" width="7.25" style="78" customWidth="1"/>
    <col min="4610" max="4610" width="27.375" style="78" customWidth="1"/>
    <col min="4611" max="4611" width="9.375" style="78" customWidth="1"/>
    <col min="4612" max="4612" width="8.625" style="78" customWidth="1"/>
    <col min="4613" max="4613" width="9.75" style="78" customWidth="1"/>
    <col min="4614" max="4614" width="11.375" style="78" bestFit="1" customWidth="1"/>
    <col min="4615" max="4615" width="9.5" style="78" bestFit="1" customWidth="1"/>
    <col min="4616" max="4616" width="11.75" style="78" customWidth="1"/>
    <col min="4617" max="4617" width="12.375" style="78" bestFit="1" customWidth="1"/>
    <col min="4618" max="4618" width="11" style="78" customWidth="1"/>
    <col min="4619" max="4619" width="12.375" style="78" customWidth="1"/>
    <col min="4620" max="4620" width="27.25" style="78" customWidth="1"/>
    <col min="4621" max="4622" width="13.125" style="78" bestFit="1" customWidth="1"/>
    <col min="4623" max="4864" width="9" style="78"/>
    <col min="4865" max="4865" width="7.25" style="78" customWidth="1"/>
    <col min="4866" max="4866" width="27.375" style="78" customWidth="1"/>
    <col min="4867" max="4867" width="9.375" style="78" customWidth="1"/>
    <col min="4868" max="4868" width="8.625" style="78" customWidth="1"/>
    <col min="4869" max="4869" width="9.75" style="78" customWidth="1"/>
    <col min="4870" max="4870" width="11.375" style="78" bestFit="1" customWidth="1"/>
    <col min="4871" max="4871" width="9.5" style="78" bestFit="1" customWidth="1"/>
    <col min="4872" max="4872" width="11.75" style="78" customWidth="1"/>
    <col min="4873" max="4873" width="12.375" style="78" bestFit="1" customWidth="1"/>
    <col min="4874" max="4874" width="11" style="78" customWidth="1"/>
    <col min="4875" max="4875" width="12.375" style="78" customWidth="1"/>
    <col min="4876" max="4876" width="27.25" style="78" customWidth="1"/>
    <col min="4877" max="4878" width="13.125" style="78" bestFit="1" customWidth="1"/>
    <col min="4879" max="5120" width="9" style="78"/>
    <col min="5121" max="5121" width="7.25" style="78" customWidth="1"/>
    <col min="5122" max="5122" width="27.375" style="78" customWidth="1"/>
    <col min="5123" max="5123" width="9.375" style="78" customWidth="1"/>
    <col min="5124" max="5124" width="8.625" style="78" customWidth="1"/>
    <col min="5125" max="5125" width="9.75" style="78" customWidth="1"/>
    <col min="5126" max="5126" width="11.375" style="78" bestFit="1" customWidth="1"/>
    <col min="5127" max="5127" width="9.5" style="78" bestFit="1" customWidth="1"/>
    <col min="5128" max="5128" width="11.75" style="78" customWidth="1"/>
    <col min="5129" max="5129" width="12.375" style="78" bestFit="1" customWidth="1"/>
    <col min="5130" max="5130" width="11" style="78" customWidth="1"/>
    <col min="5131" max="5131" width="12.375" style="78" customWidth="1"/>
    <col min="5132" max="5132" width="27.25" style="78" customWidth="1"/>
    <col min="5133" max="5134" width="13.125" style="78" bestFit="1" customWidth="1"/>
    <col min="5135" max="5376" width="9" style="78"/>
    <col min="5377" max="5377" width="7.25" style="78" customWidth="1"/>
    <col min="5378" max="5378" width="27.375" style="78" customWidth="1"/>
    <col min="5379" max="5379" width="9.375" style="78" customWidth="1"/>
    <col min="5380" max="5380" width="8.625" style="78" customWidth="1"/>
    <col min="5381" max="5381" width="9.75" style="78" customWidth="1"/>
    <col min="5382" max="5382" width="11.375" style="78" bestFit="1" customWidth="1"/>
    <col min="5383" max="5383" width="9.5" style="78" bestFit="1" customWidth="1"/>
    <col min="5384" max="5384" width="11.75" style="78" customWidth="1"/>
    <col min="5385" max="5385" width="12.375" style="78" bestFit="1" customWidth="1"/>
    <col min="5386" max="5386" width="11" style="78" customWidth="1"/>
    <col min="5387" max="5387" width="12.375" style="78" customWidth="1"/>
    <col min="5388" max="5388" width="27.25" style="78" customWidth="1"/>
    <col min="5389" max="5390" width="13.125" style="78" bestFit="1" customWidth="1"/>
    <col min="5391" max="5632" width="9" style="78"/>
    <col min="5633" max="5633" width="7.25" style="78" customWidth="1"/>
    <col min="5634" max="5634" width="27.375" style="78" customWidth="1"/>
    <col min="5635" max="5635" width="9.375" style="78" customWidth="1"/>
    <col min="5636" max="5636" width="8.625" style="78" customWidth="1"/>
    <col min="5637" max="5637" width="9.75" style="78" customWidth="1"/>
    <col min="5638" max="5638" width="11.375" style="78" bestFit="1" customWidth="1"/>
    <col min="5639" max="5639" width="9.5" style="78" bestFit="1" customWidth="1"/>
    <col min="5640" max="5640" width="11.75" style="78" customWidth="1"/>
    <col min="5641" max="5641" width="12.375" style="78" bestFit="1" customWidth="1"/>
    <col min="5642" max="5642" width="11" style="78" customWidth="1"/>
    <col min="5643" max="5643" width="12.375" style="78" customWidth="1"/>
    <col min="5644" max="5644" width="27.25" style="78" customWidth="1"/>
    <col min="5645" max="5646" width="13.125" style="78" bestFit="1" customWidth="1"/>
    <col min="5647" max="5888" width="9" style="78"/>
    <col min="5889" max="5889" width="7.25" style="78" customWidth="1"/>
    <col min="5890" max="5890" width="27.375" style="78" customWidth="1"/>
    <col min="5891" max="5891" width="9.375" style="78" customWidth="1"/>
    <col min="5892" max="5892" width="8.625" style="78" customWidth="1"/>
    <col min="5893" max="5893" width="9.75" style="78" customWidth="1"/>
    <col min="5894" max="5894" width="11.375" style="78" bestFit="1" customWidth="1"/>
    <col min="5895" max="5895" width="9.5" style="78" bestFit="1" customWidth="1"/>
    <col min="5896" max="5896" width="11.75" style="78" customWidth="1"/>
    <col min="5897" max="5897" width="12.375" style="78" bestFit="1" customWidth="1"/>
    <col min="5898" max="5898" width="11" style="78" customWidth="1"/>
    <col min="5899" max="5899" width="12.375" style="78" customWidth="1"/>
    <col min="5900" max="5900" width="27.25" style="78" customWidth="1"/>
    <col min="5901" max="5902" width="13.125" style="78" bestFit="1" customWidth="1"/>
    <col min="5903" max="6144" width="9" style="78"/>
    <col min="6145" max="6145" width="7.25" style="78" customWidth="1"/>
    <col min="6146" max="6146" width="27.375" style="78" customWidth="1"/>
    <col min="6147" max="6147" width="9.375" style="78" customWidth="1"/>
    <col min="6148" max="6148" width="8.625" style="78" customWidth="1"/>
    <col min="6149" max="6149" width="9.75" style="78" customWidth="1"/>
    <col min="6150" max="6150" width="11.375" style="78" bestFit="1" customWidth="1"/>
    <col min="6151" max="6151" width="9.5" style="78" bestFit="1" customWidth="1"/>
    <col min="6152" max="6152" width="11.75" style="78" customWidth="1"/>
    <col min="6153" max="6153" width="12.375" style="78" bestFit="1" customWidth="1"/>
    <col min="6154" max="6154" width="11" style="78" customWidth="1"/>
    <col min="6155" max="6155" width="12.375" style="78" customWidth="1"/>
    <col min="6156" max="6156" width="27.25" style="78" customWidth="1"/>
    <col min="6157" max="6158" width="13.125" style="78" bestFit="1" customWidth="1"/>
    <col min="6159" max="6400" width="9" style="78"/>
    <col min="6401" max="6401" width="7.25" style="78" customWidth="1"/>
    <col min="6402" max="6402" width="27.375" style="78" customWidth="1"/>
    <col min="6403" max="6403" width="9.375" style="78" customWidth="1"/>
    <col min="6404" max="6404" width="8.625" style="78" customWidth="1"/>
    <col min="6405" max="6405" width="9.75" style="78" customWidth="1"/>
    <col min="6406" max="6406" width="11.375" style="78" bestFit="1" customWidth="1"/>
    <col min="6407" max="6407" width="9.5" style="78" bestFit="1" customWidth="1"/>
    <col min="6408" max="6408" width="11.75" style="78" customWidth="1"/>
    <col min="6409" max="6409" width="12.375" style="78" bestFit="1" customWidth="1"/>
    <col min="6410" max="6410" width="11" style="78" customWidth="1"/>
    <col min="6411" max="6411" width="12.375" style="78" customWidth="1"/>
    <col min="6412" max="6412" width="27.25" style="78" customWidth="1"/>
    <col min="6413" max="6414" width="13.125" style="78" bestFit="1" customWidth="1"/>
    <col min="6415" max="6656" width="9" style="78"/>
    <col min="6657" max="6657" width="7.25" style="78" customWidth="1"/>
    <col min="6658" max="6658" width="27.375" style="78" customWidth="1"/>
    <col min="6659" max="6659" width="9.375" style="78" customWidth="1"/>
    <col min="6660" max="6660" width="8.625" style="78" customWidth="1"/>
    <col min="6661" max="6661" width="9.75" style="78" customWidth="1"/>
    <col min="6662" max="6662" width="11.375" style="78" bestFit="1" customWidth="1"/>
    <col min="6663" max="6663" width="9.5" style="78" bestFit="1" customWidth="1"/>
    <col min="6664" max="6664" width="11.75" style="78" customWidth="1"/>
    <col min="6665" max="6665" width="12.375" style="78" bestFit="1" customWidth="1"/>
    <col min="6666" max="6666" width="11" style="78" customWidth="1"/>
    <col min="6667" max="6667" width="12.375" style="78" customWidth="1"/>
    <col min="6668" max="6668" width="27.25" style="78" customWidth="1"/>
    <col min="6669" max="6670" width="13.125" style="78" bestFit="1" customWidth="1"/>
    <col min="6671" max="6912" width="9" style="78"/>
    <col min="6913" max="6913" width="7.25" style="78" customWidth="1"/>
    <col min="6914" max="6914" width="27.375" style="78" customWidth="1"/>
    <col min="6915" max="6915" width="9.375" style="78" customWidth="1"/>
    <col min="6916" max="6916" width="8.625" style="78" customWidth="1"/>
    <col min="6917" max="6917" width="9.75" style="78" customWidth="1"/>
    <col min="6918" max="6918" width="11.375" style="78" bestFit="1" customWidth="1"/>
    <col min="6919" max="6919" width="9.5" style="78" bestFit="1" customWidth="1"/>
    <col min="6920" max="6920" width="11.75" style="78" customWidth="1"/>
    <col min="6921" max="6921" width="12.375" style="78" bestFit="1" customWidth="1"/>
    <col min="6922" max="6922" width="11" style="78" customWidth="1"/>
    <col min="6923" max="6923" width="12.375" style="78" customWidth="1"/>
    <col min="6924" max="6924" width="27.25" style="78" customWidth="1"/>
    <col min="6925" max="6926" width="13.125" style="78" bestFit="1" customWidth="1"/>
    <col min="6927" max="7168" width="9" style="78"/>
    <col min="7169" max="7169" width="7.25" style="78" customWidth="1"/>
    <col min="7170" max="7170" width="27.375" style="78" customWidth="1"/>
    <col min="7171" max="7171" width="9.375" style="78" customWidth="1"/>
    <col min="7172" max="7172" width="8.625" style="78" customWidth="1"/>
    <col min="7173" max="7173" width="9.75" style="78" customWidth="1"/>
    <col min="7174" max="7174" width="11.375" style="78" bestFit="1" customWidth="1"/>
    <col min="7175" max="7175" width="9.5" style="78" bestFit="1" customWidth="1"/>
    <col min="7176" max="7176" width="11.75" style="78" customWidth="1"/>
    <col min="7177" max="7177" width="12.375" style="78" bestFit="1" customWidth="1"/>
    <col min="7178" max="7178" width="11" style="78" customWidth="1"/>
    <col min="7179" max="7179" width="12.375" style="78" customWidth="1"/>
    <col min="7180" max="7180" width="27.25" style="78" customWidth="1"/>
    <col min="7181" max="7182" width="13.125" style="78" bestFit="1" customWidth="1"/>
    <col min="7183" max="7424" width="9" style="78"/>
    <col min="7425" max="7425" width="7.25" style="78" customWidth="1"/>
    <col min="7426" max="7426" width="27.375" style="78" customWidth="1"/>
    <col min="7427" max="7427" width="9.375" style="78" customWidth="1"/>
    <col min="7428" max="7428" width="8.625" style="78" customWidth="1"/>
    <col min="7429" max="7429" width="9.75" style="78" customWidth="1"/>
    <col min="7430" max="7430" width="11.375" style="78" bestFit="1" customWidth="1"/>
    <col min="7431" max="7431" width="9.5" style="78" bestFit="1" customWidth="1"/>
    <col min="7432" max="7432" width="11.75" style="78" customWidth="1"/>
    <col min="7433" max="7433" width="12.375" style="78" bestFit="1" customWidth="1"/>
    <col min="7434" max="7434" width="11" style="78" customWidth="1"/>
    <col min="7435" max="7435" width="12.375" style="78" customWidth="1"/>
    <col min="7436" max="7436" width="27.25" style="78" customWidth="1"/>
    <col min="7437" max="7438" width="13.125" style="78" bestFit="1" customWidth="1"/>
    <col min="7439" max="7680" width="9" style="78"/>
    <col min="7681" max="7681" width="7.25" style="78" customWidth="1"/>
    <col min="7682" max="7682" width="27.375" style="78" customWidth="1"/>
    <col min="7683" max="7683" width="9.375" style="78" customWidth="1"/>
    <col min="7684" max="7684" width="8.625" style="78" customWidth="1"/>
    <col min="7685" max="7685" width="9.75" style="78" customWidth="1"/>
    <col min="7686" max="7686" width="11.375" style="78" bestFit="1" customWidth="1"/>
    <col min="7687" max="7687" width="9.5" style="78" bestFit="1" customWidth="1"/>
    <col min="7688" max="7688" width="11.75" style="78" customWidth="1"/>
    <col min="7689" max="7689" width="12.375" style="78" bestFit="1" customWidth="1"/>
    <col min="7690" max="7690" width="11" style="78" customWidth="1"/>
    <col min="7691" max="7691" width="12.375" style="78" customWidth="1"/>
    <col min="7692" max="7692" width="27.25" style="78" customWidth="1"/>
    <col min="7693" max="7694" width="13.125" style="78" bestFit="1" customWidth="1"/>
    <col min="7695" max="7936" width="9" style="78"/>
    <col min="7937" max="7937" width="7.25" style="78" customWidth="1"/>
    <col min="7938" max="7938" width="27.375" style="78" customWidth="1"/>
    <col min="7939" max="7939" width="9.375" style="78" customWidth="1"/>
    <col min="7940" max="7940" width="8.625" style="78" customWidth="1"/>
    <col min="7941" max="7941" width="9.75" style="78" customWidth="1"/>
    <col min="7942" max="7942" width="11.375" style="78" bestFit="1" customWidth="1"/>
    <col min="7943" max="7943" width="9.5" style="78" bestFit="1" customWidth="1"/>
    <col min="7944" max="7944" width="11.75" style="78" customWidth="1"/>
    <col min="7945" max="7945" width="12.375" style="78" bestFit="1" customWidth="1"/>
    <col min="7946" max="7946" width="11" style="78" customWidth="1"/>
    <col min="7947" max="7947" width="12.375" style="78" customWidth="1"/>
    <col min="7948" max="7948" width="27.25" style="78" customWidth="1"/>
    <col min="7949" max="7950" width="13.125" style="78" bestFit="1" customWidth="1"/>
    <col min="7951" max="8192" width="9" style="78"/>
    <col min="8193" max="8193" width="7.25" style="78" customWidth="1"/>
    <col min="8194" max="8194" width="27.375" style="78" customWidth="1"/>
    <col min="8195" max="8195" width="9.375" style="78" customWidth="1"/>
    <col min="8196" max="8196" width="8.625" style="78" customWidth="1"/>
    <col min="8197" max="8197" width="9.75" style="78" customWidth="1"/>
    <col min="8198" max="8198" width="11.375" style="78" bestFit="1" customWidth="1"/>
    <col min="8199" max="8199" width="9.5" style="78" bestFit="1" customWidth="1"/>
    <col min="8200" max="8200" width="11.75" style="78" customWidth="1"/>
    <col min="8201" max="8201" width="12.375" style="78" bestFit="1" customWidth="1"/>
    <col min="8202" max="8202" width="11" style="78" customWidth="1"/>
    <col min="8203" max="8203" width="12.375" style="78" customWidth="1"/>
    <col min="8204" max="8204" width="27.25" style="78" customWidth="1"/>
    <col min="8205" max="8206" width="13.125" style="78" bestFit="1" customWidth="1"/>
    <col min="8207" max="8448" width="9" style="78"/>
    <col min="8449" max="8449" width="7.25" style="78" customWidth="1"/>
    <col min="8450" max="8450" width="27.375" style="78" customWidth="1"/>
    <col min="8451" max="8451" width="9.375" style="78" customWidth="1"/>
    <col min="8452" max="8452" width="8.625" style="78" customWidth="1"/>
    <col min="8453" max="8453" width="9.75" style="78" customWidth="1"/>
    <col min="8454" max="8454" width="11.375" style="78" bestFit="1" customWidth="1"/>
    <col min="8455" max="8455" width="9.5" style="78" bestFit="1" customWidth="1"/>
    <col min="8456" max="8456" width="11.75" style="78" customWidth="1"/>
    <col min="8457" max="8457" width="12.375" style="78" bestFit="1" customWidth="1"/>
    <col min="8458" max="8458" width="11" style="78" customWidth="1"/>
    <col min="8459" max="8459" width="12.375" style="78" customWidth="1"/>
    <col min="8460" max="8460" width="27.25" style="78" customWidth="1"/>
    <col min="8461" max="8462" width="13.125" style="78" bestFit="1" customWidth="1"/>
    <col min="8463" max="8704" width="9" style="78"/>
    <col min="8705" max="8705" width="7.25" style="78" customWidth="1"/>
    <col min="8706" max="8706" width="27.375" style="78" customWidth="1"/>
    <col min="8707" max="8707" width="9.375" style="78" customWidth="1"/>
    <col min="8708" max="8708" width="8.625" style="78" customWidth="1"/>
    <col min="8709" max="8709" width="9.75" style="78" customWidth="1"/>
    <col min="8710" max="8710" width="11.375" style="78" bestFit="1" customWidth="1"/>
    <col min="8711" max="8711" width="9.5" style="78" bestFit="1" customWidth="1"/>
    <col min="8712" max="8712" width="11.75" style="78" customWidth="1"/>
    <col min="8713" max="8713" width="12.375" style="78" bestFit="1" customWidth="1"/>
    <col min="8714" max="8714" width="11" style="78" customWidth="1"/>
    <col min="8715" max="8715" width="12.375" style="78" customWidth="1"/>
    <col min="8716" max="8716" width="27.25" style="78" customWidth="1"/>
    <col min="8717" max="8718" width="13.125" style="78" bestFit="1" customWidth="1"/>
    <col min="8719" max="8960" width="9" style="78"/>
    <col min="8961" max="8961" width="7.25" style="78" customWidth="1"/>
    <col min="8962" max="8962" width="27.375" style="78" customWidth="1"/>
    <col min="8963" max="8963" width="9.375" style="78" customWidth="1"/>
    <col min="8964" max="8964" width="8.625" style="78" customWidth="1"/>
    <col min="8965" max="8965" width="9.75" style="78" customWidth="1"/>
    <col min="8966" max="8966" width="11.375" style="78" bestFit="1" customWidth="1"/>
    <col min="8967" max="8967" width="9.5" style="78" bestFit="1" customWidth="1"/>
    <col min="8968" max="8968" width="11.75" style="78" customWidth="1"/>
    <col min="8969" max="8969" width="12.375" style="78" bestFit="1" customWidth="1"/>
    <col min="8970" max="8970" width="11" style="78" customWidth="1"/>
    <col min="8971" max="8971" width="12.375" style="78" customWidth="1"/>
    <col min="8972" max="8972" width="27.25" style="78" customWidth="1"/>
    <col min="8973" max="8974" width="13.125" style="78" bestFit="1" customWidth="1"/>
    <col min="8975" max="9216" width="9" style="78"/>
    <col min="9217" max="9217" width="7.25" style="78" customWidth="1"/>
    <col min="9218" max="9218" width="27.375" style="78" customWidth="1"/>
    <col min="9219" max="9219" width="9.375" style="78" customWidth="1"/>
    <col min="9220" max="9220" width="8.625" style="78" customWidth="1"/>
    <col min="9221" max="9221" width="9.75" style="78" customWidth="1"/>
    <col min="9222" max="9222" width="11.375" style="78" bestFit="1" customWidth="1"/>
    <col min="9223" max="9223" width="9.5" style="78" bestFit="1" customWidth="1"/>
    <col min="9224" max="9224" width="11.75" style="78" customWidth="1"/>
    <col min="9225" max="9225" width="12.375" style="78" bestFit="1" customWidth="1"/>
    <col min="9226" max="9226" width="11" style="78" customWidth="1"/>
    <col min="9227" max="9227" width="12.375" style="78" customWidth="1"/>
    <col min="9228" max="9228" width="27.25" style="78" customWidth="1"/>
    <col min="9229" max="9230" width="13.125" style="78" bestFit="1" customWidth="1"/>
    <col min="9231" max="9472" width="9" style="78"/>
    <col min="9473" max="9473" width="7.25" style="78" customWidth="1"/>
    <col min="9474" max="9474" width="27.375" style="78" customWidth="1"/>
    <col min="9475" max="9475" width="9.375" style="78" customWidth="1"/>
    <col min="9476" max="9476" width="8.625" style="78" customWidth="1"/>
    <col min="9477" max="9477" width="9.75" style="78" customWidth="1"/>
    <col min="9478" max="9478" width="11.375" style="78" bestFit="1" customWidth="1"/>
    <col min="9479" max="9479" width="9.5" style="78" bestFit="1" customWidth="1"/>
    <col min="9480" max="9480" width="11.75" style="78" customWidth="1"/>
    <col min="9481" max="9481" width="12.375" style="78" bestFit="1" customWidth="1"/>
    <col min="9482" max="9482" width="11" style="78" customWidth="1"/>
    <col min="9483" max="9483" width="12.375" style="78" customWidth="1"/>
    <col min="9484" max="9484" width="27.25" style="78" customWidth="1"/>
    <col min="9485" max="9486" width="13.125" style="78" bestFit="1" customWidth="1"/>
    <col min="9487" max="9728" width="9" style="78"/>
    <col min="9729" max="9729" width="7.25" style="78" customWidth="1"/>
    <col min="9730" max="9730" width="27.375" style="78" customWidth="1"/>
    <col min="9731" max="9731" width="9.375" style="78" customWidth="1"/>
    <col min="9732" max="9732" width="8.625" style="78" customWidth="1"/>
    <col min="9733" max="9733" width="9.75" style="78" customWidth="1"/>
    <col min="9734" max="9734" width="11.375" style="78" bestFit="1" customWidth="1"/>
    <col min="9735" max="9735" width="9.5" style="78" bestFit="1" customWidth="1"/>
    <col min="9736" max="9736" width="11.75" style="78" customWidth="1"/>
    <col min="9737" max="9737" width="12.375" style="78" bestFit="1" customWidth="1"/>
    <col min="9738" max="9738" width="11" style="78" customWidth="1"/>
    <col min="9739" max="9739" width="12.375" style="78" customWidth="1"/>
    <col min="9740" max="9740" width="27.25" style="78" customWidth="1"/>
    <col min="9741" max="9742" width="13.125" style="78" bestFit="1" customWidth="1"/>
    <col min="9743" max="9984" width="9" style="78"/>
    <col min="9985" max="9985" width="7.25" style="78" customWidth="1"/>
    <col min="9986" max="9986" width="27.375" style="78" customWidth="1"/>
    <col min="9987" max="9987" width="9.375" style="78" customWidth="1"/>
    <col min="9988" max="9988" width="8.625" style="78" customWidth="1"/>
    <col min="9989" max="9989" width="9.75" style="78" customWidth="1"/>
    <col min="9990" max="9990" width="11.375" style="78" bestFit="1" customWidth="1"/>
    <col min="9991" max="9991" width="9.5" style="78" bestFit="1" customWidth="1"/>
    <col min="9992" max="9992" width="11.75" style="78" customWidth="1"/>
    <col min="9993" max="9993" width="12.375" style="78" bestFit="1" customWidth="1"/>
    <col min="9994" max="9994" width="11" style="78" customWidth="1"/>
    <col min="9995" max="9995" width="12.375" style="78" customWidth="1"/>
    <col min="9996" max="9996" width="27.25" style="78" customWidth="1"/>
    <col min="9997" max="9998" width="13.125" style="78" bestFit="1" customWidth="1"/>
    <col min="9999" max="10240" width="9" style="78"/>
    <col min="10241" max="10241" width="7.25" style="78" customWidth="1"/>
    <col min="10242" max="10242" width="27.375" style="78" customWidth="1"/>
    <col min="10243" max="10243" width="9.375" style="78" customWidth="1"/>
    <col min="10244" max="10244" width="8.625" style="78" customWidth="1"/>
    <col min="10245" max="10245" width="9.75" style="78" customWidth="1"/>
    <col min="10246" max="10246" width="11.375" style="78" bestFit="1" customWidth="1"/>
    <col min="10247" max="10247" width="9.5" style="78" bestFit="1" customWidth="1"/>
    <col min="10248" max="10248" width="11.75" style="78" customWidth="1"/>
    <col min="10249" max="10249" width="12.375" style="78" bestFit="1" customWidth="1"/>
    <col min="10250" max="10250" width="11" style="78" customWidth="1"/>
    <col min="10251" max="10251" width="12.375" style="78" customWidth="1"/>
    <col min="10252" max="10252" width="27.25" style="78" customWidth="1"/>
    <col min="10253" max="10254" width="13.125" style="78" bestFit="1" customWidth="1"/>
    <col min="10255" max="10496" width="9" style="78"/>
    <col min="10497" max="10497" width="7.25" style="78" customWidth="1"/>
    <col min="10498" max="10498" width="27.375" style="78" customWidth="1"/>
    <col min="10499" max="10499" width="9.375" style="78" customWidth="1"/>
    <col min="10500" max="10500" width="8.625" style="78" customWidth="1"/>
    <col min="10501" max="10501" width="9.75" style="78" customWidth="1"/>
    <col min="10502" max="10502" width="11.375" style="78" bestFit="1" customWidth="1"/>
    <col min="10503" max="10503" width="9.5" style="78" bestFit="1" customWidth="1"/>
    <col min="10504" max="10504" width="11.75" style="78" customWidth="1"/>
    <col min="10505" max="10505" width="12.375" style="78" bestFit="1" customWidth="1"/>
    <col min="10506" max="10506" width="11" style="78" customWidth="1"/>
    <col min="10507" max="10507" width="12.375" style="78" customWidth="1"/>
    <col min="10508" max="10508" width="27.25" style="78" customWidth="1"/>
    <col min="10509" max="10510" width="13.125" style="78" bestFit="1" customWidth="1"/>
    <col min="10511" max="10752" width="9" style="78"/>
    <col min="10753" max="10753" width="7.25" style="78" customWidth="1"/>
    <col min="10754" max="10754" width="27.375" style="78" customWidth="1"/>
    <col min="10755" max="10755" width="9.375" style="78" customWidth="1"/>
    <col min="10756" max="10756" width="8.625" style="78" customWidth="1"/>
    <col min="10757" max="10757" width="9.75" style="78" customWidth="1"/>
    <col min="10758" max="10758" width="11.375" style="78" bestFit="1" customWidth="1"/>
    <col min="10759" max="10759" width="9.5" style="78" bestFit="1" customWidth="1"/>
    <col min="10760" max="10760" width="11.75" style="78" customWidth="1"/>
    <col min="10761" max="10761" width="12.375" style="78" bestFit="1" customWidth="1"/>
    <col min="10762" max="10762" width="11" style="78" customWidth="1"/>
    <col min="10763" max="10763" width="12.375" style="78" customWidth="1"/>
    <col min="10764" max="10764" width="27.25" style="78" customWidth="1"/>
    <col min="10765" max="10766" width="13.125" style="78" bestFit="1" customWidth="1"/>
    <col min="10767" max="11008" width="9" style="78"/>
    <col min="11009" max="11009" width="7.25" style="78" customWidth="1"/>
    <col min="11010" max="11010" width="27.375" style="78" customWidth="1"/>
    <col min="11011" max="11011" width="9.375" style="78" customWidth="1"/>
    <col min="11012" max="11012" width="8.625" style="78" customWidth="1"/>
    <col min="11013" max="11013" width="9.75" style="78" customWidth="1"/>
    <col min="11014" max="11014" width="11.375" style="78" bestFit="1" customWidth="1"/>
    <col min="11015" max="11015" width="9.5" style="78" bestFit="1" customWidth="1"/>
    <col min="11016" max="11016" width="11.75" style="78" customWidth="1"/>
    <col min="11017" max="11017" width="12.375" style="78" bestFit="1" customWidth="1"/>
    <col min="11018" max="11018" width="11" style="78" customWidth="1"/>
    <col min="11019" max="11019" width="12.375" style="78" customWidth="1"/>
    <col min="11020" max="11020" width="27.25" style="78" customWidth="1"/>
    <col min="11021" max="11022" width="13.125" style="78" bestFit="1" customWidth="1"/>
    <col min="11023" max="11264" width="9" style="78"/>
    <col min="11265" max="11265" width="7.25" style="78" customWidth="1"/>
    <col min="11266" max="11266" width="27.375" style="78" customWidth="1"/>
    <col min="11267" max="11267" width="9.375" style="78" customWidth="1"/>
    <col min="11268" max="11268" width="8.625" style="78" customWidth="1"/>
    <col min="11269" max="11269" width="9.75" style="78" customWidth="1"/>
    <col min="11270" max="11270" width="11.375" style="78" bestFit="1" customWidth="1"/>
    <col min="11271" max="11271" width="9.5" style="78" bestFit="1" customWidth="1"/>
    <col min="11272" max="11272" width="11.75" style="78" customWidth="1"/>
    <col min="11273" max="11273" width="12.375" style="78" bestFit="1" customWidth="1"/>
    <col min="11274" max="11274" width="11" style="78" customWidth="1"/>
    <col min="11275" max="11275" width="12.375" style="78" customWidth="1"/>
    <col min="11276" max="11276" width="27.25" style="78" customWidth="1"/>
    <col min="11277" max="11278" width="13.125" style="78" bestFit="1" customWidth="1"/>
    <col min="11279" max="11520" width="9" style="78"/>
    <col min="11521" max="11521" width="7.25" style="78" customWidth="1"/>
    <col min="11522" max="11522" width="27.375" style="78" customWidth="1"/>
    <col min="11523" max="11523" width="9.375" style="78" customWidth="1"/>
    <col min="11524" max="11524" width="8.625" style="78" customWidth="1"/>
    <col min="11525" max="11525" width="9.75" style="78" customWidth="1"/>
    <col min="11526" max="11526" width="11.375" style="78" bestFit="1" customWidth="1"/>
    <col min="11527" max="11527" width="9.5" style="78" bestFit="1" customWidth="1"/>
    <col min="11528" max="11528" width="11.75" style="78" customWidth="1"/>
    <col min="11529" max="11529" width="12.375" style="78" bestFit="1" customWidth="1"/>
    <col min="11530" max="11530" width="11" style="78" customWidth="1"/>
    <col min="11531" max="11531" width="12.375" style="78" customWidth="1"/>
    <col min="11532" max="11532" width="27.25" style="78" customWidth="1"/>
    <col min="11533" max="11534" width="13.125" style="78" bestFit="1" customWidth="1"/>
    <col min="11535" max="11776" width="9" style="78"/>
    <col min="11777" max="11777" width="7.25" style="78" customWidth="1"/>
    <col min="11778" max="11778" width="27.375" style="78" customWidth="1"/>
    <col min="11779" max="11779" width="9.375" style="78" customWidth="1"/>
    <col min="11780" max="11780" width="8.625" style="78" customWidth="1"/>
    <col min="11781" max="11781" width="9.75" style="78" customWidth="1"/>
    <col min="11782" max="11782" width="11.375" style="78" bestFit="1" customWidth="1"/>
    <col min="11783" max="11783" width="9.5" style="78" bestFit="1" customWidth="1"/>
    <col min="11784" max="11784" width="11.75" style="78" customWidth="1"/>
    <col min="11785" max="11785" width="12.375" style="78" bestFit="1" customWidth="1"/>
    <col min="11786" max="11786" width="11" style="78" customWidth="1"/>
    <col min="11787" max="11787" width="12.375" style="78" customWidth="1"/>
    <col min="11788" max="11788" width="27.25" style="78" customWidth="1"/>
    <col min="11789" max="11790" width="13.125" style="78" bestFit="1" customWidth="1"/>
    <col min="11791" max="12032" width="9" style="78"/>
    <col min="12033" max="12033" width="7.25" style="78" customWidth="1"/>
    <col min="12034" max="12034" width="27.375" style="78" customWidth="1"/>
    <col min="12035" max="12035" width="9.375" style="78" customWidth="1"/>
    <col min="12036" max="12036" width="8.625" style="78" customWidth="1"/>
    <col min="12037" max="12037" width="9.75" style="78" customWidth="1"/>
    <col min="12038" max="12038" width="11.375" style="78" bestFit="1" customWidth="1"/>
    <col min="12039" max="12039" width="9.5" style="78" bestFit="1" customWidth="1"/>
    <col min="12040" max="12040" width="11.75" style="78" customWidth="1"/>
    <col min="12041" max="12041" width="12.375" style="78" bestFit="1" customWidth="1"/>
    <col min="12042" max="12042" width="11" style="78" customWidth="1"/>
    <col min="12043" max="12043" width="12.375" style="78" customWidth="1"/>
    <col min="12044" max="12044" width="27.25" style="78" customWidth="1"/>
    <col min="12045" max="12046" width="13.125" style="78" bestFit="1" customWidth="1"/>
    <col min="12047" max="12288" width="9" style="78"/>
    <col min="12289" max="12289" width="7.25" style="78" customWidth="1"/>
    <col min="12290" max="12290" width="27.375" style="78" customWidth="1"/>
    <col min="12291" max="12291" width="9.375" style="78" customWidth="1"/>
    <col min="12292" max="12292" width="8.625" style="78" customWidth="1"/>
    <col min="12293" max="12293" width="9.75" style="78" customWidth="1"/>
    <col min="12294" max="12294" width="11.375" style="78" bestFit="1" customWidth="1"/>
    <col min="12295" max="12295" width="9.5" style="78" bestFit="1" customWidth="1"/>
    <col min="12296" max="12296" width="11.75" style="78" customWidth="1"/>
    <col min="12297" max="12297" width="12.375" style="78" bestFit="1" customWidth="1"/>
    <col min="12298" max="12298" width="11" style="78" customWidth="1"/>
    <col min="12299" max="12299" width="12.375" style="78" customWidth="1"/>
    <col min="12300" max="12300" width="27.25" style="78" customWidth="1"/>
    <col min="12301" max="12302" width="13.125" style="78" bestFit="1" customWidth="1"/>
    <col min="12303" max="12544" width="9" style="78"/>
    <col min="12545" max="12545" width="7.25" style="78" customWidth="1"/>
    <col min="12546" max="12546" width="27.375" style="78" customWidth="1"/>
    <col min="12547" max="12547" width="9.375" style="78" customWidth="1"/>
    <col min="12548" max="12548" width="8.625" style="78" customWidth="1"/>
    <col min="12549" max="12549" width="9.75" style="78" customWidth="1"/>
    <col min="12550" max="12550" width="11.375" style="78" bestFit="1" customWidth="1"/>
    <col min="12551" max="12551" width="9.5" style="78" bestFit="1" customWidth="1"/>
    <col min="12552" max="12552" width="11.75" style="78" customWidth="1"/>
    <col min="12553" max="12553" width="12.375" style="78" bestFit="1" customWidth="1"/>
    <col min="12554" max="12554" width="11" style="78" customWidth="1"/>
    <col min="12555" max="12555" width="12.375" style="78" customWidth="1"/>
    <col min="12556" max="12556" width="27.25" style="78" customWidth="1"/>
    <col min="12557" max="12558" width="13.125" style="78" bestFit="1" customWidth="1"/>
    <col min="12559" max="12800" width="9" style="78"/>
    <col min="12801" max="12801" width="7.25" style="78" customWidth="1"/>
    <col min="12802" max="12802" width="27.375" style="78" customWidth="1"/>
    <col min="12803" max="12803" width="9.375" style="78" customWidth="1"/>
    <col min="12804" max="12804" width="8.625" style="78" customWidth="1"/>
    <col min="12805" max="12805" width="9.75" style="78" customWidth="1"/>
    <col min="12806" max="12806" width="11.375" style="78" bestFit="1" customWidth="1"/>
    <col min="12807" max="12807" width="9.5" style="78" bestFit="1" customWidth="1"/>
    <col min="12808" max="12808" width="11.75" style="78" customWidth="1"/>
    <col min="12809" max="12809" width="12.375" style="78" bestFit="1" customWidth="1"/>
    <col min="12810" max="12810" width="11" style="78" customWidth="1"/>
    <col min="12811" max="12811" width="12.375" style="78" customWidth="1"/>
    <col min="12812" max="12812" width="27.25" style="78" customWidth="1"/>
    <col min="12813" max="12814" width="13.125" style="78" bestFit="1" customWidth="1"/>
    <col min="12815" max="13056" width="9" style="78"/>
    <col min="13057" max="13057" width="7.25" style="78" customWidth="1"/>
    <col min="13058" max="13058" width="27.375" style="78" customWidth="1"/>
    <col min="13059" max="13059" width="9.375" style="78" customWidth="1"/>
    <col min="13060" max="13060" width="8.625" style="78" customWidth="1"/>
    <col min="13061" max="13061" width="9.75" style="78" customWidth="1"/>
    <col min="13062" max="13062" width="11.375" style="78" bestFit="1" customWidth="1"/>
    <col min="13063" max="13063" width="9.5" style="78" bestFit="1" customWidth="1"/>
    <col min="13064" max="13064" width="11.75" style="78" customWidth="1"/>
    <col min="13065" max="13065" width="12.375" style="78" bestFit="1" customWidth="1"/>
    <col min="13066" max="13066" width="11" style="78" customWidth="1"/>
    <col min="13067" max="13067" width="12.375" style="78" customWidth="1"/>
    <col min="13068" max="13068" width="27.25" style="78" customWidth="1"/>
    <col min="13069" max="13070" width="13.125" style="78" bestFit="1" customWidth="1"/>
    <col min="13071" max="13312" width="9" style="78"/>
    <col min="13313" max="13313" width="7.25" style="78" customWidth="1"/>
    <col min="13314" max="13314" width="27.375" style="78" customWidth="1"/>
    <col min="13315" max="13315" width="9.375" style="78" customWidth="1"/>
    <col min="13316" max="13316" width="8.625" style="78" customWidth="1"/>
    <col min="13317" max="13317" width="9.75" style="78" customWidth="1"/>
    <col min="13318" max="13318" width="11.375" style="78" bestFit="1" customWidth="1"/>
    <col min="13319" max="13319" width="9.5" style="78" bestFit="1" customWidth="1"/>
    <col min="13320" max="13320" width="11.75" style="78" customWidth="1"/>
    <col min="13321" max="13321" width="12.375" style="78" bestFit="1" customWidth="1"/>
    <col min="13322" max="13322" width="11" style="78" customWidth="1"/>
    <col min="13323" max="13323" width="12.375" style="78" customWidth="1"/>
    <col min="13324" max="13324" width="27.25" style="78" customWidth="1"/>
    <col min="13325" max="13326" width="13.125" style="78" bestFit="1" customWidth="1"/>
    <col min="13327" max="13568" width="9" style="78"/>
    <col min="13569" max="13569" width="7.25" style="78" customWidth="1"/>
    <col min="13570" max="13570" width="27.375" style="78" customWidth="1"/>
    <col min="13571" max="13571" width="9.375" style="78" customWidth="1"/>
    <col min="13572" max="13572" width="8.625" style="78" customWidth="1"/>
    <col min="13573" max="13573" width="9.75" style="78" customWidth="1"/>
    <col min="13574" max="13574" width="11.375" style="78" bestFit="1" customWidth="1"/>
    <col min="13575" max="13575" width="9.5" style="78" bestFit="1" customWidth="1"/>
    <col min="13576" max="13576" width="11.75" style="78" customWidth="1"/>
    <col min="13577" max="13577" width="12.375" style="78" bestFit="1" customWidth="1"/>
    <col min="13578" max="13578" width="11" style="78" customWidth="1"/>
    <col min="13579" max="13579" width="12.375" style="78" customWidth="1"/>
    <col min="13580" max="13580" width="27.25" style="78" customWidth="1"/>
    <col min="13581" max="13582" width="13.125" style="78" bestFit="1" customWidth="1"/>
    <col min="13583" max="13824" width="9" style="78"/>
    <col min="13825" max="13825" width="7.25" style="78" customWidth="1"/>
    <col min="13826" max="13826" width="27.375" style="78" customWidth="1"/>
    <col min="13827" max="13827" width="9.375" style="78" customWidth="1"/>
    <col min="13828" max="13828" width="8.625" style="78" customWidth="1"/>
    <col min="13829" max="13829" width="9.75" style="78" customWidth="1"/>
    <col min="13830" max="13830" width="11.375" style="78" bestFit="1" customWidth="1"/>
    <col min="13831" max="13831" width="9.5" style="78" bestFit="1" customWidth="1"/>
    <col min="13832" max="13832" width="11.75" style="78" customWidth="1"/>
    <col min="13833" max="13833" width="12.375" style="78" bestFit="1" customWidth="1"/>
    <col min="13834" max="13834" width="11" style="78" customWidth="1"/>
    <col min="13835" max="13835" width="12.375" style="78" customWidth="1"/>
    <col min="13836" max="13836" width="27.25" style="78" customWidth="1"/>
    <col min="13837" max="13838" width="13.125" style="78" bestFit="1" customWidth="1"/>
    <col min="13839" max="14080" width="9" style="78"/>
    <col min="14081" max="14081" width="7.25" style="78" customWidth="1"/>
    <col min="14082" max="14082" width="27.375" style="78" customWidth="1"/>
    <col min="14083" max="14083" width="9.375" style="78" customWidth="1"/>
    <col min="14084" max="14084" width="8.625" style="78" customWidth="1"/>
    <col min="14085" max="14085" width="9.75" style="78" customWidth="1"/>
    <col min="14086" max="14086" width="11.375" style="78" bestFit="1" customWidth="1"/>
    <col min="14087" max="14087" width="9.5" style="78" bestFit="1" customWidth="1"/>
    <col min="14088" max="14088" width="11.75" style="78" customWidth="1"/>
    <col min="14089" max="14089" width="12.375" style="78" bestFit="1" customWidth="1"/>
    <col min="14090" max="14090" width="11" style="78" customWidth="1"/>
    <col min="14091" max="14091" width="12.375" style="78" customWidth="1"/>
    <col min="14092" max="14092" width="27.25" style="78" customWidth="1"/>
    <col min="14093" max="14094" width="13.125" style="78" bestFit="1" customWidth="1"/>
    <col min="14095" max="14336" width="9" style="78"/>
    <col min="14337" max="14337" width="7.25" style="78" customWidth="1"/>
    <col min="14338" max="14338" width="27.375" style="78" customWidth="1"/>
    <col min="14339" max="14339" width="9.375" style="78" customWidth="1"/>
    <col min="14340" max="14340" width="8.625" style="78" customWidth="1"/>
    <col min="14341" max="14341" width="9.75" style="78" customWidth="1"/>
    <col min="14342" max="14342" width="11.375" style="78" bestFit="1" customWidth="1"/>
    <col min="14343" max="14343" width="9.5" style="78" bestFit="1" customWidth="1"/>
    <col min="14344" max="14344" width="11.75" style="78" customWidth="1"/>
    <col min="14345" max="14345" width="12.375" style="78" bestFit="1" customWidth="1"/>
    <col min="14346" max="14346" width="11" style="78" customWidth="1"/>
    <col min="14347" max="14347" width="12.375" style="78" customWidth="1"/>
    <col min="14348" max="14348" width="27.25" style="78" customWidth="1"/>
    <col min="14349" max="14350" width="13.125" style="78" bestFit="1" customWidth="1"/>
    <col min="14351" max="14592" width="9" style="78"/>
    <col min="14593" max="14593" width="7.25" style="78" customWidth="1"/>
    <col min="14594" max="14594" width="27.375" style="78" customWidth="1"/>
    <col min="14595" max="14595" width="9.375" style="78" customWidth="1"/>
    <col min="14596" max="14596" width="8.625" style="78" customWidth="1"/>
    <col min="14597" max="14597" width="9.75" style="78" customWidth="1"/>
    <col min="14598" max="14598" width="11.375" style="78" bestFit="1" customWidth="1"/>
    <col min="14599" max="14599" width="9.5" style="78" bestFit="1" customWidth="1"/>
    <col min="14600" max="14600" width="11.75" style="78" customWidth="1"/>
    <col min="14601" max="14601" width="12.375" style="78" bestFit="1" customWidth="1"/>
    <col min="14602" max="14602" width="11" style="78" customWidth="1"/>
    <col min="14603" max="14603" width="12.375" style="78" customWidth="1"/>
    <col min="14604" max="14604" width="27.25" style="78" customWidth="1"/>
    <col min="14605" max="14606" width="13.125" style="78" bestFit="1" customWidth="1"/>
    <col min="14607" max="14848" width="9" style="78"/>
    <col min="14849" max="14849" width="7.25" style="78" customWidth="1"/>
    <col min="14850" max="14850" width="27.375" style="78" customWidth="1"/>
    <col min="14851" max="14851" width="9.375" style="78" customWidth="1"/>
    <col min="14852" max="14852" width="8.625" style="78" customWidth="1"/>
    <col min="14853" max="14853" width="9.75" style="78" customWidth="1"/>
    <col min="14854" max="14854" width="11.375" style="78" bestFit="1" customWidth="1"/>
    <col min="14855" max="14855" width="9.5" style="78" bestFit="1" customWidth="1"/>
    <col min="14856" max="14856" width="11.75" style="78" customWidth="1"/>
    <col min="14857" max="14857" width="12.375" style="78" bestFit="1" customWidth="1"/>
    <col min="14858" max="14858" width="11" style="78" customWidth="1"/>
    <col min="14859" max="14859" width="12.375" style="78" customWidth="1"/>
    <col min="14860" max="14860" width="27.25" style="78" customWidth="1"/>
    <col min="14861" max="14862" width="13.125" style="78" bestFit="1" customWidth="1"/>
    <col min="14863" max="15104" width="9" style="78"/>
    <col min="15105" max="15105" width="7.25" style="78" customWidth="1"/>
    <col min="15106" max="15106" width="27.375" style="78" customWidth="1"/>
    <col min="15107" max="15107" width="9.375" style="78" customWidth="1"/>
    <col min="15108" max="15108" width="8.625" style="78" customWidth="1"/>
    <col min="15109" max="15109" width="9.75" style="78" customWidth="1"/>
    <col min="15110" max="15110" width="11.375" style="78" bestFit="1" customWidth="1"/>
    <col min="15111" max="15111" width="9.5" style="78" bestFit="1" customWidth="1"/>
    <col min="15112" max="15112" width="11.75" style="78" customWidth="1"/>
    <col min="15113" max="15113" width="12.375" style="78" bestFit="1" customWidth="1"/>
    <col min="15114" max="15114" width="11" style="78" customWidth="1"/>
    <col min="15115" max="15115" width="12.375" style="78" customWidth="1"/>
    <col min="15116" max="15116" width="27.25" style="78" customWidth="1"/>
    <col min="15117" max="15118" width="13.125" style="78" bestFit="1" customWidth="1"/>
    <col min="15119" max="15360" width="9" style="78"/>
    <col min="15361" max="15361" width="7.25" style="78" customWidth="1"/>
    <col min="15362" max="15362" width="27.375" style="78" customWidth="1"/>
    <col min="15363" max="15363" width="9.375" style="78" customWidth="1"/>
    <col min="15364" max="15364" width="8.625" style="78" customWidth="1"/>
    <col min="15365" max="15365" width="9.75" style="78" customWidth="1"/>
    <col min="15366" max="15366" width="11.375" style="78" bestFit="1" customWidth="1"/>
    <col min="15367" max="15367" width="9.5" style="78" bestFit="1" customWidth="1"/>
    <col min="15368" max="15368" width="11.75" style="78" customWidth="1"/>
    <col min="15369" max="15369" width="12.375" style="78" bestFit="1" customWidth="1"/>
    <col min="15370" max="15370" width="11" style="78" customWidth="1"/>
    <col min="15371" max="15371" width="12.375" style="78" customWidth="1"/>
    <col min="15372" max="15372" width="27.25" style="78" customWidth="1"/>
    <col min="15373" max="15374" width="13.125" style="78" bestFit="1" customWidth="1"/>
    <col min="15375" max="15616" width="9" style="78"/>
    <col min="15617" max="15617" width="7.25" style="78" customWidth="1"/>
    <col min="15618" max="15618" width="27.375" style="78" customWidth="1"/>
    <col min="15619" max="15619" width="9.375" style="78" customWidth="1"/>
    <col min="15620" max="15620" width="8.625" style="78" customWidth="1"/>
    <col min="15621" max="15621" width="9.75" style="78" customWidth="1"/>
    <col min="15622" max="15622" width="11.375" style="78" bestFit="1" customWidth="1"/>
    <col min="15623" max="15623" width="9.5" style="78" bestFit="1" customWidth="1"/>
    <col min="15624" max="15624" width="11.75" style="78" customWidth="1"/>
    <col min="15625" max="15625" width="12.375" style="78" bestFit="1" customWidth="1"/>
    <col min="15626" max="15626" width="11" style="78" customWidth="1"/>
    <col min="15627" max="15627" width="12.375" style="78" customWidth="1"/>
    <col min="15628" max="15628" width="27.25" style="78" customWidth="1"/>
    <col min="15629" max="15630" width="13.125" style="78" bestFit="1" customWidth="1"/>
    <col min="15631" max="15872" width="9" style="78"/>
    <col min="15873" max="15873" width="7.25" style="78" customWidth="1"/>
    <col min="15874" max="15874" width="27.375" style="78" customWidth="1"/>
    <col min="15875" max="15875" width="9.375" style="78" customWidth="1"/>
    <col min="15876" max="15876" width="8.625" style="78" customWidth="1"/>
    <col min="15877" max="15877" width="9.75" style="78" customWidth="1"/>
    <col min="15878" max="15878" width="11.375" style="78" bestFit="1" customWidth="1"/>
    <col min="15879" max="15879" width="9.5" style="78" bestFit="1" customWidth="1"/>
    <col min="15880" max="15880" width="11.75" style="78" customWidth="1"/>
    <col min="15881" max="15881" width="12.375" style="78" bestFit="1" customWidth="1"/>
    <col min="15882" max="15882" width="11" style="78" customWidth="1"/>
    <col min="15883" max="15883" width="12.375" style="78" customWidth="1"/>
    <col min="15884" max="15884" width="27.25" style="78" customWidth="1"/>
    <col min="15885" max="15886" width="13.125" style="78" bestFit="1" customWidth="1"/>
    <col min="15887" max="16128" width="9" style="78"/>
    <col min="16129" max="16129" width="7.25" style="78" customWidth="1"/>
    <col min="16130" max="16130" width="27.375" style="78" customWidth="1"/>
    <col min="16131" max="16131" width="9.375" style="78" customWidth="1"/>
    <col min="16132" max="16132" width="8.625" style="78" customWidth="1"/>
    <col min="16133" max="16133" width="9.75" style="78" customWidth="1"/>
    <col min="16134" max="16134" width="11.375" style="78" bestFit="1" customWidth="1"/>
    <col min="16135" max="16135" width="9.5" style="78" bestFit="1" customWidth="1"/>
    <col min="16136" max="16136" width="11.75" style="78" customWidth="1"/>
    <col min="16137" max="16137" width="12.375" style="78" bestFit="1" customWidth="1"/>
    <col min="16138" max="16138" width="11" style="78" customWidth="1"/>
    <col min="16139" max="16139" width="12.375" style="78" customWidth="1"/>
    <col min="16140" max="16140" width="27.25" style="78" customWidth="1"/>
    <col min="16141" max="16142" width="13.125" style="78" bestFit="1" customWidth="1"/>
    <col min="16143" max="16384" width="9" style="78"/>
  </cols>
  <sheetData>
    <row r="2" spans="1:16" s="135" customFormat="1" ht="18.75">
      <c r="A2" s="99" t="s">
        <v>253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33"/>
      <c r="N2" s="134"/>
      <c r="O2" s="134"/>
      <c r="P2" s="134"/>
    </row>
    <row r="3" spans="1:16" s="135" customFormat="1" ht="18.75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33"/>
      <c r="N3" s="134"/>
      <c r="O3" s="134"/>
      <c r="P3" s="134"/>
    </row>
    <row r="4" spans="1:16" s="135" customFormat="1" ht="18.75">
      <c r="A4" s="99" t="str">
        <f>+[2]TH!B8</f>
        <v>Thiết lập, duy trì, bảo quản và sử dụng hệ thống chuẩn đo lường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33"/>
      <c r="N4" s="134"/>
      <c r="O4" s="134"/>
      <c r="P4" s="134"/>
    </row>
    <row r="5" spans="1:16" ht="15.75">
      <c r="K5" s="561" t="s">
        <v>149</v>
      </c>
      <c r="L5" s="561"/>
    </row>
    <row r="6" spans="1:16" ht="14.25">
      <c r="A6" s="568" t="s">
        <v>150</v>
      </c>
      <c r="B6" s="567" t="s">
        <v>151</v>
      </c>
      <c r="C6" s="567" t="s">
        <v>7</v>
      </c>
      <c r="D6" s="567" t="s">
        <v>152</v>
      </c>
      <c r="E6" s="567" t="s">
        <v>153</v>
      </c>
      <c r="F6" s="567"/>
      <c r="G6" s="567"/>
      <c r="H6" s="567" t="s">
        <v>154</v>
      </c>
      <c r="I6" s="567"/>
      <c r="J6" s="567"/>
      <c r="K6" s="567" t="s">
        <v>155</v>
      </c>
      <c r="L6" s="567" t="s">
        <v>156</v>
      </c>
    </row>
    <row r="7" spans="1:16" ht="28.5">
      <c r="A7" s="568"/>
      <c r="B7" s="567"/>
      <c r="C7" s="567"/>
      <c r="D7" s="567"/>
      <c r="E7" s="237" t="s">
        <v>157</v>
      </c>
      <c r="F7" s="237" t="s">
        <v>158</v>
      </c>
      <c r="G7" s="237" t="s">
        <v>159</v>
      </c>
      <c r="H7" s="237" t="s">
        <v>157</v>
      </c>
      <c r="I7" s="237" t="s">
        <v>158</v>
      </c>
      <c r="J7" s="237" t="s">
        <v>159</v>
      </c>
      <c r="K7" s="567"/>
      <c r="L7" s="567"/>
    </row>
    <row r="8" spans="1:16" ht="38.25">
      <c r="A8" s="81" t="s">
        <v>308</v>
      </c>
      <c r="B8" s="82" t="s">
        <v>160</v>
      </c>
      <c r="C8" s="81" t="s">
        <v>178</v>
      </c>
      <c r="D8" s="81">
        <v>1</v>
      </c>
      <c r="E8" s="83">
        <f>+CPQLchung!G7</f>
        <v>60000</v>
      </c>
      <c r="F8" s="83">
        <f>+CPQLchung!G10</f>
        <v>1076487.75</v>
      </c>
      <c r="G8" s="83">
        <f>+CPQLchung!G12</f>
        <v>108512</v>
      </c>
      <c r="H8" s="83">
        <f>D8*E8</f>
        <v>60000</v>
      </c>
      <c r="I8" s="83">
        <f>D8*F8</f>
        <v>1076487.75</v>
      </c>
      <c r="J8" s="83">
        <f>D8*G8</f>
        <v>108512</v>
      </c>
      <c r="K8" s="83">
        <f>H8+I8+J8</f>
        <v>1244999.75</v>
      </c>
      <c r="L8" s="295" t="s">
        <v>257</v>
      </c>
      <c r="M8" s="80">
        <f>+E8+F8+G8</f>
        <v>1244999.75</v>
      </c>
      <c r="O8" s="88">
        <f>+M8-N8</f>
        <v>1244999.75</v>
      </c>
    </row>
    <row r="9" spans="1:16" s="85" customFormat="1" ht="38.25">
      <c r="A9" s="81" t="s">
        <v>309</v>
      </c>
      <c r="B9" s="84" t="s">
        <v>203</v>
      </c>
      <c r="C9" s="81"/>
      <c r="D9" s="81">
        <v>1</v>
      </c>
      <c r="E9" s="83">
        <f>+'1.6a'!F7</f>
        <v>12240000</v>
      </c>
      <c r="F9" s="83">
        <f>+'1.6a'!F15</f>
        <v>19911259.43181818</v>
      </c>
      <c r="G9" s="83">
        <f>+'1.6a'!F18</f>
        <v>1500000</v>
      </c>
      <c r="H9" s="83">
        <f t="shared" ref="H9:H15" si="0">D9*E9</f>
        <v>12240000</v>
      </c>
      <c r="I9" s="83">
        <f t="shared" ref="I9:I15" si="1">D9*F9</f>
        <v>19911259.43181818</v>
      </c>
      <c r="J9" s="83">
        <f t="shared" ref="J9:J15" si="2">D9*G9</f>
        <v>1500000</v>
      </c>
      <c r="K9" s="83">
        <f t="shared" ref="K9:K15" si="3">H9+I9+J9</f>
        <v>33651259.43181818</v>
      </c>
      <c r="L9" s="295" t="s">
        <v>286</v>
      </c>
      <c r="M9" s="80">
        <f t="shared" ref="M9:M15" si="4">+E9+F9+G9</f>
        <v>33651259.43181818</v>
      </c>
      <c r="N9" s="92">
        <f>+'1.6a'!F7+'1.6a'!F15+'1.6a'!F18</f>
        <v>33651259.43181818</v>
      </c>
      <c r="O9" s="88">
        <f>+N9+N10+N11+N12+N13+N14</f>
        <v>268775000.27272725</v>
      </c>
      <c r="P9" s="92">
        <f>+O9*O10</f>
        <v>1612650001.6363635</v>
      </c>
    </row>
    <row r="10" spans="1:16" s="85" customFormat="1" ht="38.25">
      <c r="A10" s="81" t="s">
        <v>310</v>
      </c>
      <c r="B10" s="84" t="s">
        <v>204</v>
      </c>
      <c r="C10" s="81"/>
      <c r="D10" s="81">
        <v>1</v>
      </c>
      <c r="E10" s="83">
        <f>+'1.6a'!F28</f>
        <v>24420000</v>
      </c>
      <c r="F10" s="83">
        <f>+'1.6a'!F36</f>
        <v>10978167.613636363</v>
      </c>
      <c r="G10" s="83">
        <f>+'1.6a'!F39</f>
        <v>875000</v>
      </c>
      <c r="H10" s="83">
        <f t="shared" si="0"/>
        <v>24420000</v>
      </c>
      <c r="I10" s="83">
        <f t="shared" si="1"/>
        <v>10978167.613636363</v>
      </c>
      <c r="J10" s="83">
        <f t="shared" si="2"/>
        <v>875000</v>
      </c>
      <c r="K10" s="83">
        <f t="shared" si="3"/>
        <v>36273167.61363636</v>
      </c>
      <c r="L10" s="295" t="s">
        <v>287</v>
      </c>
      <c r="M10" s="80">
        <f t="shared" si="4"/>
        <v>36273167.61363636</v>
      </c>
      <c r="N10" s="92">
        <f>+'1.6a'!F28+'1.6a'!F36+'1.6a'!F39</f>
        <v>36273167.61363636</v>
      </c>
      <c r="O10" s="88">
        <v>6</v>
      </c>
      <c r="P10" s="92">
        <f>+M8+M15</f>
        <v>2084999.25</v>
      </c>
    </row>
    <row r="11" spans="1:16" s="85" customFormat="1" ht="38.25">
      <c r="A11" s="81" t="s">
        <v>311</v>
      </c>
      <c r="B11" s="84" t="s">
        <v>205</v>
      </c>
      <c r="C11" s="81"/>
      <c r="D11" s="81">
        <v>1</v>
      </c>
      <c r="E11" s="83">
        <f>+'1.6a'!F48</f>
        <v>13420000</v>
      </c>
      <c r="F11" s="83">
        <f>+'1.6a'!F56</f>
        <v>10978167.613636363</v>
      </c>
      <c r="G11" s="83">
        <f>+'1.6a'!F59</f>
        <v>875000</v>
      </c>
      <c r="H11" s="83">
        <f t="shared" si="0"/>
        <v>13420000</v>
      </c>
      <c r="I11" s="83">
        <f t="shared" si="1"/>
        <v>10978167.613636363</v>
      </c>
      <c r="J11" s="83">
        <f t="shared" si="2"/>
        <v>875000</v>
      </c>
      <c r="K11" s="83">
        <f t="shared" si="3"/>
        <v>25273167.613636363</v>
      </c>
      <c r="L11" s="295" t="s">
        <v>284</v>
      </c>
      <c r="M11" s="80">
        <f t="shared" si="4"/>
        <v>25273167.613636363</v>
      </c>
      <c r="N11" s="92">
        <f>+'1.6a'!F48+'1.6a'!F56+'1.6a'!F59</f>
        <v>25273167.613636363</v>
      </c>
      <c r="O11" s="88">
        <f t="shared" ref="O11:O14" si="5">+M11-N11</f>
        <v>0</v>
      </c>
      <c r="P11" s="92">
        <f>+P9+P10</f>
        <v>1614735000.8863635</v>
      </c>
    </row>
    <row r="12" spans="1:16" ht="38.25">
      <c r="A12" s="81" t="s">
        <v>312</v>
      </c>
      <c r="B12" s="84" t="s">
        <v>206</v>
      </c>
      <c r="C12" s="81"/>
      <c r="D12" s="81">
        <v>1</v>
      </c>
      <c r="E12" s="83">
        <f>+'1.6a'!F69</f>
        <v>18920000</v>
      </c>
      <c r="F12" s="83">
        <f>+'1.6a'!F77</f>
        <v>10978167.613636363</v>
      </c>
      <c r="G12" s="83">
        <f>+'1.6a'!F80</f>
        <v>1979238</v>
      </c>
      <c r="H12" s="83">
        <f t="shared" si="0"/>
        <v>18920000</v>
      </c>
      <c r="I12" s="83">
        <f t="shared" si="1"/>
        <v>10978167.613636363</v>
      </c>
      <c r="J12" s="83">
        <f t="shared" si="2"/>
        <v>1979238</v>
      </c>
      <c r="K12" s="83">
        <f t="shared" si="3"/>
        <v>31877405.613636363</v>
      </c>
      <c r="L12" s="295" t="s">
        <v>288</v>
      </c>
      <c r="M12" s="80">
        <f t="shared" si="4"/>
        <v>31877405.613636363</v>
      </c>
      <c r="N12" s="88">
        <f>+'1.6a'!F69+'1.6a'!F77+'1.6a'!F80</f>
        <v>31877405.613636363</v>
      </c>
      <c r="O12" s="88">
        <f t="shared" si="5"/>
        <v>0</v>
      </c>
    </row>
    <row r="13" spans="1:16" ht="34.5" customHeight="1">
      <c r="A13" s="81" t="s">
        <v>313</v>
      </c>
      <c r="B13" s="84" t="s">
        <v>207</v>
      </c>
      <c r="C13" s="81"/>
      <c r="D13" s="81">
        <v>1</v>
      </c>
      <c r="E13" s="83">
        <f>+'1.6a'!F21+'1.6a'!F42+'1.6a'!F62+'1.6a'!F84</f>
        <v>141700000</v>
      </c>
      <c r="F13" s="83"/>
      <c r="G13" s="83"/>
      <c r="H13" s="83">
        <f t="shared" si="0"/>
        <v>141700000</v>
      </c>
      <c r="I13" s="83">
        <f t="shared" si="1"/>
        <v>0</v>
      </c>
      <c r="J13" s="83">
        <f t="shared" si="2"/>
        <v>0</v>
      </c>
      <c r="K13" s="83">
        <f t="shared" si="3"/>
        <v>141700000</v>
      </c>
      <c r="L13" s="295" t="s">
        <v>285</v>
      </c>
      <c r="M13" s="80">
        <f t="shared" si="4"/>
        <v>141700000</v>
      </c>
      <c r="N13" s="88">
        <f>+'1.6a'!F21+'1.6a'!F42+'1.6a'!F62+'1.6a'!F84</f>
        <v>141700000</v>
      </c>
      <c r="O13" s="88">
        <f t="shared" si="5"/>
        <v>0</v>
      </c>
    </row>
    <row r="14" spans="1:16" ht="15" hidden="1">
      <c r="A14" s="81" t="s">
        <v>314</v>
      </c>
      <c r="B14" s="84"/>
      <c r="C14" s="81"/>
      <c r="D14" s="81">
        <v>1</v>
      </c>
      <c r="E14" s="83"/>
      <c r="F14" s="83"/>
      <c r="G14" s="83"/>
      <c r="H14" s="83">
        <f t="shared" si="0"/>
        <v>0</v>
      </c>
      <c r="I14" s="83">
        <f t="shared" si="1"/>
        <v>0</v>
      </c>
      <c r="J14" s="83">
        <f t="shared" si="2"/>
        <v>0</v>
      </c>
      <c r="K14" s="83">
        <f t="shared" si="3"/>
        <v>0</v>
      </c>
      <c r="L14" s="307"/>
      <c r="M14" s="80">
        <f t="shared" si="4"/>
        <v>0</v>
      </c>
      <c r="O14" s="88">
        <f t="shared" si="5"/>
        <v>0</v>
      </c>
    </row>
    <row r="15" spans="1:16" ht="38.25">
      <c r="A15" s="81" t="s">
        <v>314</v>
      </c>
      <c r="B15" s="84" t="s">
        <v>166</v>
      </c>
      <c r="C15" s="81" t="e">
        <f>+#REF!</f>
        <v>#REF!</v>
      </c>
      <c r="D15" s="81">
        <v>1</v>
      </c>
      <c r="E15" s="83">
        <f>+CPQLchung!G33</f>
        <v>60000</v>
      </c>
      <c r="F15" s="83">
        <f>+CPQLchung!G36</f>
        <v>717658.5</v>
      </c>
      <c r="G15" s="83">
        <f>+CPQLchung!G38</f>
        <v>62341</v>
      </c>
      <c r="H15" s="83">
        <f t="shared" si="0"/>
        <v>60000</v>
      </c>
      <c r="I15" s="83">
        <f t="shared" si="1"/>
        <v>717658.5</v>
      </c>
      <c r="J15" s="83">
        <f t="shared" si="2"/>
        <v>62341</v>
      </c>
      <c r="K15" s="83">
        <f t="shared" si="3"/>
        <v>839999.5</v>
      </c>
      <c r="L15" s="295" t="s">
        <v>257</v>
      </c>
      <c r="M15" s="80">
        <f t="shared" si="4"/>
        <v>839999.5</v>
      </c>
    </row>
    <row r="16" spans="1:16" s="87" customFormat="1" ht="27.75" customHeight="1">
      <c r="A16" s="237"/>
      <c r="B16" s="237" t="s">
        <v>161</v>
      </c>
      <c r="C16" s="237"/>
      <c r="D16" s="237"/>
      <c r="E16" s="237"/>
      <c r="F16" s="237"/>
      <c r="G16" s="237"/>
      <c r="H16" s="86">
        <f>SUM(H8:H15)</f>
        <v>210820000</v>
      </c>
      <c r="I16" s="86">
        <f>SUM(I8:I15)</f>
        <v>54639908.522727266</v>
      </c>
      <c r="J16" s="86">
        <f>SUM(J8:J15)</f>
        <v>5400091</v>
      </c>
      <c r="K16" s="86">
        <f>SUM(K8:K15)</f>
        <v>270859999.52272725</v>
      </c>
      <c r="L16" s="237"/>
      <c r="M16" s="93"/>
      <c r="N16" s="93"/>
      <c r="O16" s="93"/>
      <c r="P16" s="93"/>
    </row>
    <row r="19" spans="1:16">
      <c r="A19" s="78"/>
      <c r="I19" s="88"/>
      <c r="M19" s="78"/>
      <c r="N19" s="78"/>
      <c r="O19" s="78"/>
      <c r="P19" s="78"/>
    </row>
    <row r="21" spans="1:16">
      <c r="A21" s="78"/>
      <c r="K21" s="88"/>
      <c r="M21" s="78"/>
      <c r="N21" s="78"/>
      <c r="O21" s="78"/>
      <c r="P21" s="78"/>
    </row>
    <row r="22" spans="1:16" ht="18.75">
      <c r="A22" s="78"/>
      <c r="B22" s="89"/>
      <c r="M22" s="78"/>
      <c r="N22" s="78"/>
      <c r="O22" s="78"/>
      <c r="P22" s="78"/>
    </row>
    <row r="23" spans="1:16" ht="18.75">
      <c r="A23" s="78"/>
      <c r="B23" s="89"/>
      <c r="M23" s="78"/>
      <c r="N23" s="78"/>
      <c r="O23" s="78"/>
      <c r="P23" s="78"/>
    </row>
  </sheetData>
  <mergeCells count="9">
    <mergeCell ref="K5:L5"/>
    <mergeCell ref="A6:A7"/>
    <mergeCell ref="B6:B7"/>
    <mergeCell ref="C6:C7"/>
    <mergeCell ref="D6:D7"/>
    <mergeCell ref="E6:G6"/>
    <mergeCell ref="H6:J6"/>
    <mergeCell ref="K6:K7"/>
    <mergeCell ref="L6:L7"/>
  </mergeCells>
  <printOptions horizontalCentered="1"/>
  <pageMargins left="0" right="0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1" workbookViewId="0">
      <selection activeCell="F39" sqref="F39"/>
    </sheetView>
  </sheetViews>
  <sheetFormatPr defaultRowHeight="15.75"/>
  <cols>
    <col min="1" max="1" width="4.875" style="129" customWidth="1"/>
    <col min="2" max="2" width="33.125" style="74" customWidth="1"/>
    <col min="3" max="3" width="6.375" style="129" customWidth="1"/>
    <col min="4" max="4" width="7.625" style="129" customWidth="1"/>
    <col min="5" max="5" width="9.5" style="74" customWidth="1"/>
    <col min="6" max="6" width="12.5" style="74" customWidth="1"/>
    <col min="7" max="7" width="14.875" style="74" customWidth="1"/>
    <col min="8" max="16384" width="9" style="74"/>
  </cols>
  <sheetData>
    <row r="1" spans="1:7" ht="18.75">
      <c r="A1" s="99" t="s">
        <v>295</v>
      </c>
      <c r="B1" s="99"/>
      <c r="C1" s="99"/>
      <c r="D1" s="99"/>
      <c r="E1" s="99"/>
      <c r="F1" s="99"/>
      <c r="G1" s="99"/>
    </row>
    <row r="2" spans="1:7" ht="18.75">
      <c r="A2" s="99" t="s">
        <v>5</v>
      </c>
      <c r="B2" s="99"/>
      <c r="C2" s="99"/>
      <c r="D2" s="99"/>
      <c r="E2" s="99"/>
      <c r="F2" s="99"/>
      <c r="G2" s="99"/>
    </row>
    <row r="3" spans="1:7" ht="18.75">
      <c r="A3" s="99" t="str">
        <f>+'1.6'!A4</f>
        <v>Thiết lập, duy trì, bảo quản và sử dụng hệ thống chuẩn đo lường</v>
      </c>
      <c r="B3" s="99"/>
      <c r="C3" s="99"/>
      <c r="D3" s="99"/>
      <c r="E3" s="99"/>
      <c r="F3" s="99"/>
      <c r="G3" s="99"/>
    </row>
    <row r="4" spans="1:7" ht="23.25" customHeight="1">
      <c r="B4" s="89"/>
      <c r="C4" s="540"/>
      <c r="D4" s="540"/>
      <c r="E4" s="89"/>
      <c r="F4" s="89"/>
      <c r="G4" s="131" t="s">
        <v>6</v>
      </c>
    </row>
    <row r="5" spans="1:7" s="541" customFormat="1" ht="33.75" customHeight="1">
      <c r="A5" s="531" t="s">
        <v>0</v>
      </c>
      <c r="B5" s="531" t="s">
        <v>1</v>
      </c>
      <c r="C5" s="531" t="s">
        <v>7</v>
      </c>
      <c r="D5" s="531" t="s">
        <v>8</v>
      </c>
      <c r="E5" s="531" t="s">
        <v>9</v>
      </c>
      <c r="F5" s="531" t="s">
        <v>10</v>
      </c>
      <c r="G5" s="531" t="s">
        <v>11</v>
      </c>
    </row>
    <row r="6" spans="1:7" s="275" customFormat="1" ht="22.5" customHeight="1">
      <c r="A6" s="204">
        <v>1</v>
      </c>
      <c r="B6" s="226" t="s">
        <v>203</v>
      </c>
      <c r="C6" s="204"/>
      <c r="D6" s="204"/>
      <c r="E6" s="241"/>
      <c r="F6" s="242">
        <f>+F7+F15+F18+F21</f>
        <v>44151259.43181818</v>
      </c>
      <c r="G6" s="506"/>
    </row>
    <row r="7" spans="1:7" s="306" customFormat="1" ht="15">
      <c r="A7" s="213">
        <v>1.1000000000000001</v>
      </c>
      <c r="B7" s="243" t="s">
        <v>126</v>
      </c>
      <c r="C7" s="244"/>
      <c r="D7" s="244"/>
      <c r="E7" s="245"/>
      <c r="F7" s="246">
        <f>+SUM(F8:F14)</f>
        <v>12240000</v>
      </c>
      <c r="G7" s="407"/>
    </row>
    <row r="8" spans="1:7" s="275" customFormat="1" ht="15">
      <c r="A8" s="181"/>
      <c r="B8" s="247" t="s">
        <v>127</v>
      </c>
      <c r="C8" s="248" t="s">
        <v>50</v>
      </c>
      <c r="D8" s="248">
        <v>2</v>
      </c>
      <c r="E8" s="249">
        <v>70000</v>
      </c>
      <c r="F8" s="249">
        <f>D8*E8</f>
        <v>140000</v>
      </c>
      <c r="G8" s="532"/>
    </row>
    <row r="9" spans="1:7" s="275" customFormat="1">
      <c r="A9" s="181"/>
      <c r="B9" s="247" t="s">
        <v>131</v>
      </c>
      <c r="C9" s="356" t="s">
        <v>68</v>
      </c>
      <c r="D9" s="248">
        <v>2</v>
      </c>
      <c r="E9" s="249">
        <v>50000</v>
      </c>
      <c r="F9" s="249">
        <f t="shared" ref="F9:F14" si="0">D9*E9</f>
        <v>100000</v>
      </c>
      <c r="G9" s="532"/>
    </row>
    <row r="10" spans="1:7" s="275" customFormat="1" ht="15">
      <c r="A10" s="181"/>
      <c r="B10" s="247" t="s">
        <v>209</v>
      </c>
      <c r="C10" s="248" t="s">
        <v>210</v>
      </c>
      <c r="D10" s="248">
        <v>3000</v>
      </c>
      <c r="E10" s="249">
        <v>2500</v>
      </c>
      <c r="F10" s="249">
        <f t="shared" si="0"/>
        <v>7500000</v>
      </c>
      <c r="G10" s="532"/>
    </row>
    <row r="11" spans="1:7" s="275" customFormat="1" ht="15">
      <c r="A11" s="181"/>
      <c r="B11" s="250" t="s">
        <v>163</v>
      </c>
      <c r="C11" s="248" t="s">
        <v>46</v>
      </c>
      <c r="D11" s="248">
        <v>2.5</v>
      </c>
      <c r="E11" s="249">
        <v>100000</v>
      </c>
      <c r="F11" s="249">
        <f t="shared" si="0"/>
        <v>250000</v>
      </c>
      <c r="G11" s="532"/>
    </row>
    <row r="12" spans="1:7" s="275" customFormat="1" ht="15">
      <c r="A12" s="181"/>
      <c r="B12" s="247" t="s">
        <v>211</v>
      </c>
      <c r="C12" s="248" t="s">
        <v>212</v>
      </c>
      <c r="D12" s="248">
        <v>2</v>
      </c>
      <c r="E12" s="249">
        <v>1000000</v>
      </c>
      <c r="F12" s="249">
        <f t="shared" si="0"/>
        <v>2000000</v>
      </c>
      <c r="G12" s="532"/>
    </row>
    <row r="13" spans="1:7" s="275" customFormat="1" ht="15">
      <c r="A13" s="181"/>
      <c r="B13" s="247" t="s">
        <v>213</v>
      </c>
      <c r="C13" s="248" t="s">
        <v>68</v>
      </c>
      <c r="D13" s="248">
        <v>1</v>
      </c>
      <c r="E13" s="249">
        <v>2000000</v>
      </c>
      <c r="F13" s="249">
        <f t="shared" si="0"/>
        <v>2000000</v>
      </c>
      <c r="G13" s="532"/>
    </row>
    <row r="14" spans="1:7" s="275" customFormat="1" ht="15">
      <c r="A14" s="181"/>
      <c r="B14" s="247" t="s">
        <v>214</v>
      </c>
      <c r="C14" s="248" t="str">
        <f>+C11</f>
        <v>tháng</v>
      </c>
      <c r="D14" s="248">
        <v>2.5</v>
      </c>
      <c r="E14" s="249">
        <v>100000</v>
      </c>
      <c r="F14" s="249">
        <f t="shared" si="0"/>
        <v>250000</v>
      </c>
      <c r="G14" s="532"/>
    </row>
    <row r="15" spans="1:7" s="306" customFormat="1" ht="15">
      <c r="A15" s="186">
        <v>1.2</v>
      </c>
      <c r="B15" s="251" t="s">
        <v>128</v>
      </c>
      <c r="C15" s="252"/>
      <c r="D15" s="252"/>
      <c r="E15" s="253"/>
      <c r="F15" s="253">
        <f>+SUM(F16:F17)</f>
        <v>19911259.43181818</v>
      </c>
      <c r="G15" s="403"/>
    </row>
    <row r="16" spans="1:7" s="275" customFormat="1" ht="15">
      <c r="A16" s="181"/>
      <c r="B16" s="254" t="s">
        <v>215</v>
      </c>
      <c r="C16" s="248" t="s">
        <v>51</v>
      </c>
      <c r="D16" s="248">
        <v>45</v>
      </c>
      <c r="E16" s="249">
        <f>+[2]LuongCB!F19</f>
        <v>358829.25</v>
      </c>
      <c r="F16" s="249">
        <f>D16*E16</f>
        <v>16147316.25</v>
      </c>
      <c r="G16" s="532"/>
    </row>
    <row r="17" spans="1:7" s="275" customFormat="1" ht="15">
      <c r="A17" s="181"/>
      <c r="B17" s="254" t="s">
        <v>216</v>
      </c>
      <c r="C17" s="248" t="s">
        <v>51</v>
      </c>
      <c r="D17" s="248">
        <v>15</v>
      </c>
      <c r="E17" s="249">
        <f>+[2]LuongCB!J19</f>
        <v>250929.54545454544</v>
      </c>
      <c r="F17" s="249">
        <f>D17*E17</f>
        <v>3763943.1818181816</v>
      </c>
      <c r="G17" s="532"/>
    </row>
    <row r="18" spans="1:7" s="306" customFormat="1" ht="15">
      <c r="A18" s="186">
        <v>1.3</v>
      </c>
      <c r="B18" s="251" t="s">
        <v>129</v>
      </c>
      <c r="C18" s="252"/>
      <c r="D18" s="252"/>
      <c r="E18" s="253"/>
      <c r="F18" s="253">
        <f>+SUM(F19:F20)</f>
        <v>1500000</v>
      </c>
      <c r="G18" s="403"/>
    </row>
    <row r="19" spans="1:7" s="275" customFormat="1" ht="15">
      <c r="A19" s="181"/>
      <c r="B19" s="254" t="s">
        <v>64</v>
      </c>
      <c r="C19" s="248" t="s">
        <v>53</v>
      </c>
      <c r="D19" s="248">
        <f>+D16+D17</f>
        <v>60</v>
      </c>
      <c r="E19" s="249">
        <v>15000</v>
      </c>
      <c r="F19" s="249">
        <f>+D19*E19</f>
        <v>900000</v>
      </c>
      <c r="G19" s="532"/>
    </row>
    <row r="20" spans="1:7" s="275" customFormat="1" ht="15">
      <c r="A20" s="181"/>
      <c r="B20" s="254" t="s">
        <v>133</v>
      </c>
      <c r="C20" s="248" t="s">
        <v>53</v>
      </c>
      <c r="D20" s="248">
        <f>+D19/2</f>
        <v>30</v>
      </c>
      <c r="E20" s="249">
        <v>20000</v>
      </c>
      <c r="F20" s="249">
        <f>E20*D20</f>
        <v>600000</v>
      </c>
      <c r="G20" s="532"/>
    </row>
    <row r="21" spans="1:7" s="306" customFormat="1" ht="30">
      <c r="A21" s="186">
        <v>1.4</v>
      </c>
      <c r="B21" s="255" t="s">
        <v>207</v>
      </c>
      <c r="C21" s="256"/>
      <c r="D21" s="186"/>
      <c r="E21" s="257"/>
      <c r="F21" s="258">
        <f>+SUM(F22:F26)/2</f>
        <v>10500000</v>
      </c>
      <c r="G21" s="403" t="s">
        <v>217</v>
      </c>
    </row>
    <row r="22" spans="1:7" s="275" customFormat="1" ht="15">
      <c r="A22" s="181"/>
      <c r="B22" s="542" t="s">
        <v>218</v>
      </c>
      <c r="C22" s="181" t="s">
        <v>219</v>
      </c>
      <c r="D22" s="181">
        <v>7</v>
      </c>
      <c r="E22" s="259">
        <v>1050000</v>
      </c>
      <c r="F22" s="260">
        <f>+D22*E22</f>
        <v>7350000</v>
      </c>
      <c r="G22" s="532"/>
    </row>
    <row r="23" spans="1:7" s="275" customFormat="1" ht="15">
      <c r="A23" s="181"/>
      <c r="B23" s="542" t="s">
        <v>220</v>
      </c>
      <c r="C23" s="248" t="s">
        <v>219</v>
      </c>
      <c r="D23" s="248">
        <v>8</v>
      </c>
      <c r="E23" s="249">
        <v>1050000</v>
      </c>
      <c r="F23" s="260">
        <f t="shared" ref="F23:F26" si="1">+D23*E23</f>
        <v>8400000</v>
      </c>
      <c r="G23" s="532"/>
    </row>
    <row r="24" spans="1:7" s="275" customFormat="1" ht="15">
      <c r="A24" s="181"/>
      <c r="B24" s="542" t="s">
        <v>221</v>
      </c>
      <c r="C24" s="248" t="s">
        <v>219</v>
      </c>
      <c r="D24" s="248">
        <v>1</v>
      </c>
      <c r="E24" s="249">
        <v>2100000</v>
      </c>
      <c r="F24" s="260">
        <f t="shared" si="1"/>
        <v>2100000</v>
      </c>
      <c r="G24" s="532"/>
    </row>
    <row r="25" spans="1:7" s="275" customFormat="1" ht="15">
      <c r="A25" s="181"/>
      <c r="B25" s="542" t="s">
        <v>222</v>
      </c>
      <c r="C25" s="181" t="s">
        <v>219</v>
      </c>
      <c r="D25" s="181">
        <v>1</v>
      </c>
      <c r="E25" s="249">
        <v>2100000</v>
      </c>
      <c r="F25" s="260">
        <f t="shared" si="1"/>
        <v>2100000</v>
      </c>
      <c r="G25" s="532"/>
    </row>
    <row r="26" spans="1:7" s="275" customFormat="1" ht="15">
      <c r="A26" s="200"/>
      <c r="B26" s="543" t="s">
        <v>223</v>
      </c>
      <c r="C26" s="200" t="s">
        <v>219</v>
      </c>
      <c r="D26" s="200">
        <v>1</v>
      </c>
      <c r="E26" s="261">
        <v>1050000</v>
      </c>
      <c r="F26" s="262">
        <f t="shared" si="1"/>
        <v>1050000</v>
      </c>
      <c r="G26" s="417"/>
    </row>
    <row r="27" spans="1:7" s="275" customFormat="1" ht="26.25" customHeight="1">
      <c r="A27" s="204">
        <v>2</v>
      </c>
      <c r="B27" s="226" t="s">
        <v>204</v>
      </c>
      <c r="C27" s="105"/>
      <c r="D27" s="204"/>
      <c r="E27" s="241"/>
      <c r="F27" s="242">
        <f>+F28+F36+F42</f>
        <v>52698167.61363636</v>
      </c>
      <c r="G27" s="506"/>
    </row>
    <row r="28" spans="1:7" s="306" customFormat="1" ht="15">
      <c r="A28" s="213">
        <v>2.1</v>
      </c>
      <c r="B28" s="243" t="s">
        <v>126</v>
      </c>
      <c r="C28" s="244"/>
      <c r="D28" s="244"/>
      <c r="E28" s="245"/>
      <c r="F28" s="246">
        <f>+SUM(F29:F35)</f>
        <v>24420000</v>
      </c>
      <c r="G28" s="407"/>
    </row>
    <row r="29" spans="1:7" s="275" customFormat="1" ht="15">
      <c r="A29" s="181"/>
      <c r="B29" s="247" t="s">
        <v>127</v>
      </c>
      <c r="C29" s="248" t="s">
        <v>50</v>
      </c>
      <c r="D29" s="248">
        <v>1</v>
      </c>
      <c r="E29" s="249">
        <v>70000</v>
      </c>
      <c r="F29" s="249">
        <f>D29*E29</f>
        <v>70000</v>
      </c>
      <c r="G29" s="532"/>
    </row>
    <row r="30" spans="1:7" s="275" customFormat="1">
      <c r="A30" s="181"/>
      <c r="B30" s="247" t="s">
        <v>131</v>
      </c>
      <c r="C30" s="356" t="s">
        <v>68</v>
      </c>
      <c r="D30" s="248">
        <v>1</v>
      </c>
      <c r="E30" s="249">
        <v>50000</v>
      </c>
      <c r="F30" s="249">
        <f t="shared" ref="F30:F35" si="2">D30*E30</f>
        <v>50000</v>
      </c>
      <c r="G30" s="532"/>
    </row>
    <row r="31" spans="1:7" s="275" customFormat="1" ht="15">
      <c r="A31" s="181"/>
      <c r="B31" s="247" t="s">
        <v>209</v>
      </c>
      <c r="C31" s="248" t="s">
        <v>210</v>
      </c>
      <c r="D31" s="248">
        <v>8000</v>
      </c>
      <c r="E31" s="249">
        <v>2500</v>
      </c>
      <c r="F31" s="249">
        <f t="shared" si="2"/>
        <v>20000000</v>
      </c>
      <c r="G31" s="532"/>
    </row>
    <row r="32" spans="1:7" s="275" customFormat="1" ht="15">
      <c r="A32" s="181"/>
      <c r="B32" s="250" t="s">
        <v>163</v>
      </c>
      <c r="C32" s="248" t="s">
        <v>46</v>
      </c>
      <c r="D32" s="248">
        <v>1.5</v>
      </c>
      <c r="E32" s="249">
        <v>100000</v>
      </c>
      <c r="F32" s="249">
        <f t="shared" si="2"/>
        <v>150000</v>
      </c>
      <c r="G32" s="532"/>
    </row>
    <row r="33" spans="1:7" s="275" customFormat="1" ht="15">
      <c r="A33" s="181"/>
      <c r="B33" s="247" t="s">
        <v>211</v>
      </c>
      <c r="C33" s="248" t="s">
        <v>212</v>
      </c>
      <c r="D33" s="248">
        <v>2</v>
      </c>
      <c r="E33" s="249">
        <v>1000000</v>
      </c>
      <c r="F33" s="249">
        <f t="shared" si="2"/>
        <v>2000000</v>
      </c>
      <c r="G33" s="532"/>
    </row>
    <row r="34" spans="1:7" s="275" customFormat="1" ht="15">
      <c r="A34" s="181"/>
      <c r="B34" s="247" t="s">
        <v>213</v>
      </c>
      <c r="C34" s="248" t="s">
        <v>68</v>
      </c>
      <c r="D34" s="248">
        <v>1</v>
      </c>
      <c r="E34" s="249">
        <v>2000000</v>
      </c>
      <c r="F34" s="249">
        <f t="shared" si="2"/>
        <v>2000000</v>
      </c>
      <c r="G34" s="532"/>
    </row>
    <row r="35" spans="1:7" s="275" customFormat="1" ht="15">
      <c r="A35" s="181"/>
      <c r="B35" s="247" t="s">
        <v>214</v>
      </c>
      <c r="C35" s="248" t="str">
        <f>+C32</f>
        <v>tháng</v>
      </c>
      <c r="D35" s="248">
        <v>1.5</v>
      </c>
      <c r="E35" s="249">
        <v>100000</v>
      </c>
      <c r="F35" s="249">
        <f t="shared" si="2"/>
        <v>150000</v>
      </c>
      <c r="G35" s="532"/>
    </row>
    <row r="36" spans="1:7" s="306" customFormat="1" ht="15">
      <c r="A36" s="186">
        <v>2.2000000000000002</v>
      </c>
      <c r="B36" s="251" t="s">
        <v>128</v>
      </c>
      <c r="C36" s="252"/>
      <c r="D36" s="252"/>
      <c r="E36" s="253"/>
      <c r="F36" s="253">
        <f>+SUM(F37:F38)</f>
        <v>10978167.613636363</v>
      </c>
      <c r="G36" s="403"/>
    </row>
    <row r="37" spans="1:7" s="275" customFormat="1" ht="15">
      <c r="A37" s="181"/>
      <c r="B37" s="254" t="s">
        <v>215</v>
      </c>
      <c r="C37" s="248" t="s">
        <v>51</v>
      </c>
      <c r="D37" s="248">
        <v>5</v>
      </c>
      <c r="E37" s="249">
        <f>+[2]LuongCB!F19</f>
        <v>358829.25</v>
      </c>
      <c r="F37" s="249">
        <f>D37*E37</f>
        <v>1794146.25</v>
      </c>
      <c r="G37" s="532"/>
    </row>
    <row r="38" spans="1:7" s="275" customFormat="1" ht="15">
      <c r="A38" s="181"/>
      <c r="B38" s="254" t="s">
        <v>224</v>
      </c>
      <c r="C38" s="248" t="s">
        <v>51</v>
      </c>
      <c r="D38" s="248">
        <v>30</v>
      </c>
      <c r="E38" s="249">
        <f>+[2]LuongCB!K19</f>
        <v>306134.04545454547</v>
      </c>
      <c r="F38" s="249">
        <f>D38*E38</f>
        <v>9184021.3636363633</v>
      </c>
      <c r="G38" s="532"/>
    </row>
    <row r="39" spans="1:7" s="278" customFormat="1" ht="15">
      <c r="A39" s="263">
        <v>2.2999999999999998</v>
      </c>
      <c r="B39" s="251" t="s">
        <v>129</v>
      </c>
      <c r="C39" s="264"/>
      <c r="D39" s="264"/>
      <c r="E39" s="265"/>
      <c r="F39" s="265">
        <f>+SUM(F40:F41)</f>
        <v>875000</v>
      </c>
      <c r="G39" s="507"/>
    </row>
    <row r="40" spans="1:7" s="275" customFormat="1" ht="15">
      <c r="A40" s="181"/>
      <c r="B40" s="254" t="s">
        <v>64</v>
      </c>
      <c r="C40" s="248" t="s">
        <v>53</v>
      </c>
      <c r="D40" s="248">
        <f>+D37+D38</f>
        <v>35</v>
      </c>
      <c r="E40" s="249">
        <v>15000</v>
      </c>
      <c r="F40" s="249">
        <f>+D40*E40</f>
        <v>525000</v>
      </c>
      <c r="G40" s="532"/>
    </row>
    <row r="41" spans="1:7" s="275" customFormat="1" ht="15">
      <c r="A41" s="181"/>
      <c r="B41" s="254" t="s">
        <v>133</v>
      </c>
      <c r="C41" s="248" t="s">
        <v>53</v>
      </c>
      <c r="D41" s="248">
        <f>+D40/2</f>
        <v>17.5</v>
      </c>
      <c r="E41" s="249">
        <v>20000</v>
      </c>
      <c r="F41" s="249">
        <f>E41*D41</f>
        <v>350000</v>
      </c>
      <c r="G41" s="532"/>
    </row>
    <row r="42" spans="1:7" s="306" customFormat="1" ht="30">
      <c r="A42" s="186">
        <v>2.4</v>
      </c>
      <c r="B42" s="255" t="s">
        <v>207</v>
      </c>
      <c r="C42" s="256"/>
      <c r="D42" s="186"/>
      <c r="E42" s="257"/>
      <c r="F42" s="258">
        <f>+SUM(F43:F46)</f>
        <v>17300000</v>
      </c>
      <c r="G42" s="403"/>
    </row>
    <row r="43" spans="1:7" s="275" customFormat="1" ht="18.75" customHeight="1">
      <c r="A43" s="181"/>
      <c r="B43" s="542" t="s">
        <v>225</v>
      </c>
      <c r="C43" s="181" t="s">
        <v>219</v>
      </c>
      <c r="D43" s="181">
        <v>3</v>
      </c>
      <c r="E43" s="259">
        <v>1600000</v>
      </c>
      <c r="F43" s="260">
        <f>+D43*E43</f>
        <v>4800000</v>
      </c>
      <c r="G43" s="532"/>
    </row>
    <row r="44" spans="1:7" s="275" customFormat="1" ht="18.75" customHeight="1">
      <c r="A44" s="181"/>
      <c r="B44" s="542" t="s">
        <v>226</v>
      </c>
      <c r="C44" s="248" t="s">
        <v>219</v>
      </c>
      <c r="D44" s="248">
        <v>1</v>
      </c>
      <c r="E44" s="249">
        <v>3850000</v>
      </c>
      <c r="F44" s="260">
        <f t="shared" ref="F44:F46" si="3">+D44*E44</f>
        <v>3850000</v>
      </c>
      <c r="G44" s="532"/>
    </row>
    <row r="45" spans="1:7" s="275" customFormat="1" ht="18.75" customHeight="1">
      <c r="A45" s="181"/>
      <c r="B45" s="542" t="s">
        <v>227</v>
      </c>
      <c r="C45" s="248" t="s">
        <v>219</v>
      </c>
      <c r="D45" s="248">
        <v>1</v>
      </c>
      <c r="E45" s="249">
        <v>3850000</v>
      </c>
      <c r="F45" s="260">
        <f t="shared" si="3"/>
        <v>3850000</v>
      </c>
      <c r="G45" s="532"/>
    </row>
    <row r="46" spans="1:7" s="275" customFormat="1" ht="18.75" customHeight="1">
      <c r="A46" s="547"/>
      <c r="B46" s="548" t="s">
        <v>228</v>
      </c>
      <c r="C46" s="547" t="s">
        <v>219</v>
      </c>
      <c r="D46" s="547">
        <v>2</v>
      </c>
      <c r="E46" s="552">
        <v>2400000</v>
      </c>
      <c r="F46" s="553">
        <f t="shared" si="3"/>
        <v>4800000</v>
      </c>
      <c r="G46" s="425"/>
    </row>
    <row r="47" spans="1:7" s="275" customFormat="1" ht="21.75" customHeight="1">
      <c r="A47" s="204">
        <v>3</v>
      </c>
      <c r="B47" s="226" t="s">
        <v>205</v>
      </c>
      <c r="C47" s="105"/>
      <c r="D47" s="105"/>
      <c r="E47" s="241"/>
      <c r="F47" s="242">
        <f>+F48+F56+F59+F62</f>
        <v>34173167.61363636</v>
      </c>
      <c r="G47" s="506"/>
    </row>
    <row r="48" spans="1:7" s="306" customFormat="1" ht="15">
      <c r="A48" s="213">
        <v>3.1</v>
      </c>
      <c r="B48" s="243" t="s">
        <v>126</v>
      </c>
      <c r="C48" s="244"/>
      <c r="D48" s="244"/>
      <c r="E48" s="245"/>
      <c r="F48" s="246">
        <f>+SUM(F49:F55)</f>
        <v>13420000</v>
      </c>
      <c r="G48" s="407"/>
    </row>
    <row r="49" spans="1:7" s="275" customFormat="1" ht="15">
      <c r="A49" s="181"/>
      <c r="B49" s="247" t="s">
        <v>127</v>
      </c>
      <c r="C49" s="248" t="s">
        <v>50</v>
      </c>
      <c r="D49" s="248">
        <v>1</v>
      </c>
      <c r="E49" s="249">
        <v>70000</v>
      </c>
      <c r="F49" s="249">
        <f>D49*E49</f>
        <v>70000</v>
      </c>
      <c r="G49" s="532"/>
    </row>
    <row r="50" spans="1:7" s="275" customFormat="1">
      <c r="A50" s="181"/>
      <c r="B50" s="247" t="s">
        <v>131</v>
      </c>
      <c r="C50" s="356" t="s">
        <v>68</v>
      </c>
      <c r="D50" s="248">
        <v>1</v>
      </c>
      <c r="E50" s="249">
        <v>50000</v>
      </c>
      <c r="F50" s="249">
        <f t="shared" ref="F50:F55" si="4">D50*E50</f>
        <v>50000</v>
      </c>
      <c r="G50" s="532"/>
    </row>
    <row r="51" spans="1:7" s="275" customFormat="1" ht="15">
      <c r="A51" s="181"/>
      <c r="B51" s="247" t="s">
        <v>209</v>
      </c>
      <c r="C51" s="248" t="s">
        <v>210</v>
      </c>
      <c r="D51" s="248">
        <v>4000</v>
      </c>
      <c r="E51" s="249">
        <v>2500</v>
      </c>
      <c r="F51" s="249">
        <f t="shared" si="4"/>
        <v>10000000</v>
      </c>
      <c r="G51" s="532" t="s">
        <v>72</v>
      </c>
    </row>
    <row r="52" spans="1:7" s="275" customFormat="1" ht="15">
      <c r="A52" s="181"/>
      <c r="B52" s="250" t="s">
        <v>163</v>
      </c>
      <c r="C52" s="248" t="s">
        <v>46</v>
      </c>
      <c r="D52" s="248">
        <v>1.5</v>
      </c>
      <c r="E52" s="249">
        <v>100000</v>
      </c>
      <c r="F52" s="249">
        <f t="shared" si="4"/>
        <v>150000</v>
      </c>
      <c r="G52" s="532"/>
    </row>
    <row r="53" spans="1:7" s="275" customFormat="1" ht="15">
      <c r="A53" s="181"/>
      <c r="B53" s="247" t="s">
        <v>211</v>
      </c>
      <c r="C53" s="248" t="s">
        <v>212</v>
      </c>
      <c r="D53" s="248">
        <v>2</v>
      </c>
      <c r="E53" s="249">
        <v>1000000</v>
      </c>
      <c r="F53" s="249">
        <f t="shared" si="4"/>
        <v>2000000</v>
      </c>
      <c r="G53" s="532"/>
    </row>
    <row r="54" spans="1:7" s="275" customFormat="1" ht="15">
      <c r="A54" s="181"/>
      <c r="B54" s="247" t="s">
        <v>213</v>
      </c>
      <c r="C54" s="248" t="s">
        <v>68</v>
      </c>
      <c r="D54" s="248">
        <v>1</v>
      </c>
      <c r="E54" s="249">
        <v>1000000</v>
      </c>
      <c r="F54" s="249">
        <f t="shared" si="4"/>
        <v>1000000</v>
      </c>
      <c r="G54" s="532"/>
    </row>
    <row r="55" spans="1:7" s="275" customFormat="1" ht="15">
      <c r="A55" s="181"/>
      <c r="B55" s="247" t="s">
        <v>214</v>
      </c>
      <c r="C55" s="248" t="str">
        <f>+C52</f>
        <v>tháng</v>
      </c>
      <c r="D55" s="248">
        <v>1.5</v>
      </c>
      <c r="E55" s="249">
        <v>100000</v>
      </c>
      <c r="F55" s="249">
        <f t="shared" si="4"/>
        <v>150000</v>
      </c>
      <c r="G55" s="569" t="s">
        <v>21</v>
      </c>
    </row>
    <row r="56" spans="1:7" s="306" customFormat="1" ht="15">
      <c r="A56" s="186">
        <v>3.2</v>
      </c>
      <c r="B56" s="251" t="s">
        <v>128</v>
      </c>
      <c r="C56" s="252"/>
      <c r="D56" s="252"/>
      <c r="E56" s="253"/>
      <c r="F56" s="253">
        <f>+SUM(F57:F58)</f>
        <v>10978167.613636363</v>
      </c>
      <c r="G56" s="569"/>
    </row>
    <row r="57" spans="1:7" s="275" customFormat="1" ht="15">
      <c r="A57" s="181"/>
      <c r="B57" s="254" t="s">
        <v>215</v>
      </c>
      <c r="C57" s="248" t="s">
        <v>51</v>
      </c>
      <c r="D57" s="248">
        <v>5</v>
      </c>
      <c r="E57" s="249">
        <f>+[2]LuongCB!F19</f>
        <v>358829.25</v>
      </c>
      <c r="F57" s="249">
        <f>D57*E57</f>
        <v>1794146.25</v>
      </c>
      <c r="G57" s="569"/>
    </row>
    <row r="58" spans="1:7" s="275" customFormat="1" ht="15">
      <c r="A58" s="181"/>
      <c r="B58" s="254" t="s">
        <v>224</v>
      </c>
      <c r="C58" s="248" t="s">
        <v>51</v>
      </c>
      <c r="D58" s="248">
        <v>30</v>
      </c>
      <c r="E58" s="249">
        <f>+[2]LuongCB!K19</f>
        <v>306134.04545454547</v>
      </c>
      <c r="F58" s="249">
        <f>D58*E58</f>
        <v>9184021.3636363633</v>
      </c>
      <c r="G58" s="569"/>
    </row>
    <row r="59" spans="1:7" s="306" customFormat="1" ht="15">
      <c r="A59" s="186">
        <v>3.3</v>
      </c>
      <c r="B59" s="251" t="s">
        <v>129</v>
      </c>
      <c r="C59" s="252"/>
      <c r="D59" s="252"/>
      <c r="E59" s="253"/>
      <c r="F59" s="253">
        <f>+SUM(F60:F61)</f>
        <v>875000</v>
      </c>
      <c r="G59" s="569"/>
    </row>
    <row r="60" spans="1:7" s="275" customFormat="1" ht="15">
      <c r="A60" s="181"/>
      <c r="B60" s="254" t="s">
        <v>64</v>
      </c>
      <c r="C60" s="248" t="s">
        <v>53</v>
      </c>
      <c r="D60" s="248">
        <f>+D57+D58</f>
        <v>35</v>
      </c>
      <c r="E60" s="249">
        <v>15000</v>
      </c>
      <c r="F60" s="249">
        <f>+D60*E60</f>
        <v>525000</v>
      </c>
      <c r="G60" s="532"/>
    </row>
    <row r="61" spans="1:7" s="275" customFormat="1" ht="15">
      <c r="A61" s="181"/>
      <c r="B61" s="254" t="s">
        <v>133</v>
      </c>
      <c r="C61" s="248" t="s">
        <v>53</v>
      </c>
      <c r="D61" s="248">
        <f>+D60/2</f>
        <v>17.5</v>
      </c>
      <c r="E61" s="249">
        <v>20000</v>
      </c>
      <c r="F61" s="249">
        <f>E61*D61</f>
        <v>350000</v>
      </c>
      <c r="G61" s="532"/>
    </row>
    <row r="62" spans="1:7" s="306" customFormat="1" ht="30">
      <c r="A62" s="186">
        <v>3.4</v>
      </c>
      <c r="B62" s="255" t="s">
        <v>207</v>
      </c>
      <c r="C62" s="256"/>
      <c r="D62" s="186"/>
      <c r="E62" s="257"/>
      <c r="F62" s="258">
        <f>+SUM(F63:F67)</f>
        <v>8900000</v>
      </c>
      <c r="G62" s="403"/>
    </row>
    <row r="63" spans="1:7" s="275" customFormat="1" ht="15">
      <c r="A63" s="181"/>
      <c r="B63" s="542" t="s">
        <v>229</v>
      </c>
      <c r="C63" s="181" t="s">
        <v>219</v>
      </c>
      <c r="D63" s="181">
        <v>1</v>
      </c>
      <c r="E63" s="259">
        <v>1650000</v>
      </c>
      <c r="F63" s="260">
        <f>+D63*E63</f>
        <v>1650000</v>
      </c>
      <c r="G63" s="532"/>
    </row>
    <row r="64" spans="1:7" s="275" customFormat="1" ht="15">
      <c r="A64" s="181"/>
      <c r="B64" s="542" t="s">
        <v>230</v>
      </c>
      <c r="C64" s="248" t="s">
        <v>219</v>
      </c>
      <c r="D64" s="248">
        <v>1</v>
      </c>
      <c r="E64" s="259">
        <v>1650000</v>
      </c>
      <c r="F64" s="260">
        <f t="shared" ref="F64:F67" si="5">+D64*E64</f>
        <v>1650000</v>
      </c>
      <c r="G64" s="532"/>
    </row>
    <row r="65" spans="1:7" s="275" customFormat="1" ht="15">
      <c r="A65" s="181"/>
      <c r="B65" s="542" t="s">
        <v>231</v>
      </c>
      <c r="C65" s="248" t="s">
        <v>219</v>
      </c>
      <c r="D65" s="248">
        <v>2</v>
      </c>
      <c r="E65" s="259">
        <v>1650000</v>
      </c>
      <c r="F65" s="260">
        <f t="shared" si="5"/>
        <v>3300000</v>
      </c>
      <c r="G65" s="532"/>
    </row>
    <row r="66" spans="1:7" s="275" customFormat="1" ht="15">
      <c r="A66" s="181"/>
      <c r="B66" s="542" t="s">
        <v>232</v>
      </c>
      <c r="C66" s="181" t="s">
        <v>219</v>
      </c>
      <c r="D66" s="181">
        <v>1</v>
      </c>
      <c r="E66" s="259">
        <v>1650000</v>
      </c>
      <c r="F66" s="260">
        <f t="shared" si="5"/>
        <v>1650000</v>
      </c>
      <c r="G66" s="532"/>
    </row>
    <row r="67" spans="1:7" s="275" customFormat="1" ht="15">
      <c r="A67" s="200"/>
      <c r="B67" s="543" t="s">
        <v>233</v>
      </c>
      <c r="C67" s="200"/>
      <c r="D67" s="200">
        <v>1</v>
      </c>
      <c r="E67" s="544">
        <v>650000</v>
      </c>
      <c r="F67" s="262">
        <f t="shared" si="5"/>
        <v>650000</v>
      </c>
      <c r="G67" s="417"/>
    </row>
    <row r="68" spans="1:7" s="275" customFormat="1" ht="32.25" customHeight="1">
      <c r="A68" s="204">
        <v>4</v>
      </c>
      <c r="B68" s="226" t="s">
        <v>252</v>
      </c>
      <c r="C68" s="204"/>
      <c r="D68" s="204"/>
      <c r="E68" s="545"/>
      <c r="F68" s="242">
        <f>+F69+F77+F80+F84</f>
        <v>136877405.61363637</v>
      </c>
      <c r="G68" s="506"/>
    </row>
    <row r="69" spans="1:7" s="306" customFormat="1" ht="15">
      <c r="A69" s="213">
        <v>4.0999999999999996</v>
      </c>
      <c r="B69" s="243" t="s">
        <v>126</v>
      </c>
      <c r="C69" s="244"/>
      <c r="D69" s="244"/>
      <c r="E69" s="245"/>
      <c r="F69" s="246">
        <f>+SUM(F70:F76)</f>
        <v>18920000</v>
      </c>
      <c r="G69" s="407"/>
    </row>
    <row r="70" spans="1:7" s="275" customFormat="1" ht="15">
      <c r="A70" s="181"/>
      <c r="B70" s="247" t="s">
        <v>127</v>
      </c>
      <c r="C70" s="248" t="s">
        <v>50</v>
      </c>
      <c r="D70" s="248">
        <v>1</v>
      </c>
      <c r="E70" s="249">
        <v>70000</v>
      </c>
      <c r="F70" s="249">
        <f>D70*E70</f>
        <v>70000</v>
      </c>
      <c r="G70" s="532"/>
    </row>
    <row r="71" spans="1:7" s="275" customFormat="1">
      <c r="A71" s="181"/>
      <c r="B71" s="247" t="s">
        <v>131</v>
      </c>
      <c r="C71" s="356" t="s">
        <v>68</v>
      </c>
      <c r="D71" s="248">
        <v>1</v>
      </c>
      <c r="E71" s="249">
        <v>50000</v>
      </c>
      <c r="F71" s="249">
        <f t="shared" ref="F71:F76" si="6">D71*E71</f>
        <v>50000</v>
      </c>
      <c r="G71" s="532"/>
    </row>
    <row r="72" spans="1:7" s="275" customFormat="1" ht="15">
      <c r="A72" s="181"/>
      <c r="B72" s="247" t="s">
        <v>209</v>
      </c>
      <c r="C72" s="248" t="s">
        <v>210</v>
      </c>
      <c r="D72" s="248">
        <v>5000</v>
      </c>
      <c r="E72" s="249">
        <v>2500</v>
      </c>
      <c r="F72" s="249">
        <f t="shared" si="6"/>
        <v>12500000</v>
      </c>
      <c r="G72" s="532"/>
    </row>
    <row r="73" spans="1:7" s="275" customFormat="1" ht="15">
      <c r="A73" s="181"/>
      <c r="B73" s="250" t="s">
        <v>163</v>
      </c>
      <c r="C73" s="248" t="s">
        <v>46</v>
      </c>
      <c r="D73" s="248">
        <v>1.5</v>
      </c>
      <c r="E73" s="249">
        <v>100000</v>
      </c>
      <c r="F73" s="249">
        <f t="shared" si="6"/>
        <v>150000</v>
      </c>
      <c r="G73" s="532"/>
    </row>
    <row r="74" spans="1:7" s="275" customFormat="1" ht="15">
      <c r="A74" s="181"/>
      <c r="B74" s="247" t="s">
        <v>211</v>
      </c>
      <c r="C74" s="248" t="s">
        <v>212</v>
      </c>
      <c r="D74" s="248">
        <v>4</v>
      </c>
      <c r="E74" s="249">
        <v>1000000</v>
      </c>
      <c r="F74" s="249">
        <f t="shared" si="6"/>
        <v>4000000</v>
      </c>
      <c r="G74" s="532"/>
    </row>
    <row r="75" spans="1:7" s="275" customFormat="1" ht="15">
      <c r="A75" s="181"/>
      <c r="B75" s="247" t="s">
        <v>213</v>
      </c>
      <c r="C75" s="248" t="s">
        <v>68</v>
      </c>
      <c r="D75" s="248">
        <v>1</v>
      </c>
      <c r="E75" s="249">
        <v>2000000</v>
      </c>
      <c r="F75" s="249">
        <f t="shared" si="6"/>
        <v>2000000</v>
      </c>
      <c r="G75" s="532"/>
    </row>
    <row r="76" spans="1:7" s="275" customFormat="1" ht="15">
      <c r="A76" s="181"/>
      <c r="B76" s="247" t="s">
        <v>214</v>
      </c>
      <c r="C76" s="248" t="str">
        <f>+C73</f>
        <v>tháng</v>
      </c>
      <c r="D76" s="248">
        <v>1.5</v>
      </c>
      <c r="E76" s="249">
        <v>100000</v>
      </c>
      <c r="F76" s="249">
        <f t="shared" si="6"/>
        <v>150000</v>
      </c>
      <c r="G76" s="532"/>
    </row>
    <row r="77" spans="1:7" s="306" customFormat="1" ht="15">
      <c r="A77" s="186">
        <v>4.2</v>
      </c>
      <c r="B77" s="251" t="s">
        <v>128</v>
      </c>
      <c r="C77" s="252"/>
      <c r="D77" s="252"/>
      <c r="E77" s="253"/>
      <c r="F77" s="253">
        <f>+SUM(F78:F79)</f>
        <v>10978167.613636363</v>
      </c>
      <c r="G77" s="403"/>
    </row>
    <row r="78" spans="1:7" s="275" customFormat="1" ht="15">
      <c r="A78" s="181"/>
      <c r="B78" s="254" t="s">
        <v>215</v>
      </c>
      <c r="C78" s="248" t="s">
        <v>51</v>
      </c>
      <c r="D78" s="248">
        <v>5</v>
      </c>
      <c r="E78" s="249">
        <f>+[2]LuongCB!F19</f>
        <v>358829.25</v>
      </c>
      <c r="F78" s="249">
        <f>D78*E78</f>
        <v>1794146.25</v>
      </c>
      <c r="G78" s="532"/>
    </row>
    <row r="79" spans="1:7" s="275" customFormat="1" ht="15">
      <c r="A79" s="181"/>
      <c r="B79" s="254" t="s">
        <v>224</v>
      </c>
      <c r="C79" s="248" t="s">
        <v>51</v>
      </c>
      <c r="D79" s="248">
        <v>30</v>
      </c>
      <c r="E79" s="249">
        <f>+[2]LuongCB!K19</f>
        <v>306134.04545454547</v>
      </c>
      <c r="F79" s="249">
        <f>D79*E79</f>
        <v>9184021.3636363633</v>
      </c>
      <c r="G79" s="532"/>
    </row>
    <row r="80" spans="1:7" s="306" customFormat="1" ht="15">
      <c r="A80" s="186">
        <v>4.3</v>
      </c>
      <c r="B80" s="251" t="s">
        <v>129</v>
      </c>
      <c r="C80" s="252"/>
      <c r="D80" s="252"/>
      <c r="E80" s="253"/>
      <c r="F80" s="253">
        <f>+SUM(F81:F83)</f>
        <v>1979238</v>
      </c>
      <c r="G80" s="403"/>
    </row>
    <row r="81" spans="1:7" s="275" customFormat="1" ht="15">
      <c r="A81" s="181"/>
      <c r="B81" s="254" t="s">
        <v>64</v>
      </c>
      <c r="C81" s="248" t="s">
        <v>53</v>
      </c>
      <c r="D81" s="248">
        <f>+D78+D79</f>
        <v>35</v>
      </c>
      <c r="E81" s="249">
        <v>15000</v>
      </c>
      <c r="F81" s="249">
        <f>+D81*E81</f>
        <v>525000</v>
      </c>
      <c r="G81" s="532"/>
    </row>
    <row r="82" spans="1:7" s="275" customFormat="1" ht="15">
      <c r="A82" s="181"/>
      <c r="B82" s="254" t="s">
        <v>133</v>
      </c>
      <c r="C82" s="248" t="s">
        <v>53</v>
      </c>
      <c r="D82" s="248">
        <f>+D81/2</f>
        <v>17.5</v>
      </c>
      <c r="E82" s="249">
        <v>20000</v>
      </c>
      <c r="F82" s="249">
        <f>E82*D82</f>
        <v>350000</v>
      </c>
      <c r="G82" s="532"/>
    </row>
    <row r="83" spans="1:7" s="275" customFormat="1" ht="15">
      <c r="A83" s="181"/>
      <c r="B83" s="254" t="s">
        <v>177</v>
      </c>
      <c r="C83" s="248" t="s">
        <v>251</v>
      </c>
      <c r="D83" s="248">
        <v>1</v>
      </c>
      <c r="E83" s="249">
        <v>1104238</v>
      </c>
      <c r="F83" s="249">
        <f>E83*D83</f>
        <v>1104238</v>
      </c>
      <c r="G83" s="532"/>
    </row>
    <row r="84" spans="1:7" s="306" customFormat="1" ht="30">
      <c r="A84" s="186">
        <v>4.4000000000000004</v>
      </c>
      <c r="B84" s="255" t="s">
        <v>207</v>
      </c>
      <c r="C84" s="256"/>
      <c r="D84" s="186"/>
      <c r="E84" s="257"/>
      <c r="F84" s="258">
        <f>+SUM(F85:F101)</f>
        <v>105000000</v>
      </c>
      <c r="G84" s="403"/>
    </row>
    <row r="85" spans="1:7" s="275" customFormat="1" ht="15">
      <c r="A85" s="181"/>
      <c r="B85" s="542" t="s">
        <v>234</v>
      </c>
      <c r="C85" s="181" t="s">
        <v>235</v>
      </c>
      <c r="D85" s="266">
        <v>1</v>
      </c>
      <c r="E85" s="267">
        <v>1600000</v>
      </c>
      <c r="F85" s="268">
        <f>+D85*E85</f>
        <v>1600000</v>
      </c>
      <c r="G85" s="532"/>
    </row>
    <row r="86" spans="1:7" s="275" customFormat="1" ht="15">
      <c r="A86" s="181"/>
      <c r="B86" s="542" t="s">
        <v>236</v>
      </c>
      <c r="C86" s="248" t="s">
        <v>235</v>
      </c>
      <c r="D86" s="183">
        <v>1</v>
      </c>
      <c r="E86" s="185">
        <v>1600000</v>
      </c>
      <c r="F86" s="268">
        <f t="shared" ref="F86:F101" si="7">+D86*E86</f>
        <v>1600000</v>
      </c>
      <c r="G86" s="532"/>
    </row>
    <row r="87" spans="1:7" s="275" customFormat="1" ht="15">
      <c r="A87" s="181"/>
      <c r="B87" s="542" t="s">
        <v>237</v>
      </c>
      <c r="C87" s="248" t="s">
        <v>235</v>
      </c>
      <c r="D87" s="183">
        <v>1</v>
      </c>
      <c r="E87" s="185">
        <v>1600000</v>
      </c>
      <c r="F87" s="268">
        <f t="shared" si="7"/>
        <v>1600000</v>
      </c>
      <c r="G87" s="546"/>
    </row>
    <row r="88" spans="1:7" s="275" customFormat="1" ht="15">
      <c r="A88" s="181"/>
      <c r="B88" s="542" t="s">
        <v>237</v>
      </c>
      <c r="C88" s="181" t="s">
        <v>235</v>
      </c>
      <c r="D88" s="266">
        <v>1</v>
      </c>
      <c r="E88" s="185">
        <v>1600000</v>
      </c>
      <c r="F88" s="268">
        <f t="shared" si="7"/>
        <v>1600000</v>
      </c>
      <c r="G88" s="546"/>
    </row>
    <row r="89" spans="1:7" s="275" customFormat="1" ht="15">
      <c r="A89" s="181"/>
      <c r="B89" s="542" t="s">
        <v>238</v>
      </c>
      <c r="C89" s="181" t="s">
        <v>235</v>
      </c>
      <c r="D89" s="266">
        <v>1</v>
      </c>
      <c r="E89" s="539">
        <v>1600000</v>
      </c>
      <c r="F89" s="268">
        <f t="shared" si="7"/>
        <v>1600000</v>
      </c>
      <c r="G89" s="546"/>
    </row>
    <row r="90" spans="1:7" s="275" customFormat="1" ht="15">
      <c r="A90" s="181"/>
      <c r="B90" s="542" t="s">
        <v>239</v>
      </c>
      <c r="C90" s="181" t="s">
        <v>235</v>
      </c>
      <c r="D90" s="266">
        <v>1</v>
      </c>
      <c r="E90" s="539">
        <v>1600000</v>
      </c>
      <c r="F90" s="268">
        <f t="shared" si="7"/>
        <v>1600000</v>
      </c>
      <c r="G90" s="546"/>
    </row>
    <row r="91" spans="1:7" s="275" customFormat="1" ht="15">
      <c r="A91" s="181"/>
      <c r="B91" s="542" t="s">
        <v>240</v>
      </c>
      <c r="C91" s="181" t="s">
        <v>235</v>
      </c>
      <c r="D91" s="266">
        <v>1</v>
      </c>
      <c r="E91" s="539">
        <v>1600000</v>
      </c>
      <c r="F91" s="268">
        <f t="shared" si="7"/>
        <v>1600000</v>
      </c>
      <c r="G91" s="546"/>
    </row>
    <row r="92" spans="1:7" s="275" customFormat="1" ht="15">
      <c r="A92" s="181"/>
      <c r="B92" s="542" t="s">
        <v>241</v>
      </c>
      <c r="C92" s="181" t="s">
        <v>235</v>
      </c>
      <c r="D92" s="266">
        <v>1</v>
      </c>
      <c r="E92" s="539">
        <v>1600000</v>
      </c>
      <c r="F92" s="268">
        <f t="shared" si="7"/>
        <v>1600000</v>
      </c>
      <c r="G92" s="546"/>
    </row>
    <row r="93" spans="1:7" s="275" customFormat="1" ht="15">
      <c r="A93" s="181"/>
      <c r="B93" s="542" t="s">
        <v>242</v>
      </c>
      <c r="C93" s="181" t="s">
        <v>235</v>
      </c>
      <c r="D93" s="266">
        <v>1</v>
      </c>
      <c r="E93" s="539">
        <v>1600000</v>
      </c>
      <c r="F93" s="268">
        <f t="shared" si="7"/>
        <v>1600000</v>
      </c>
      <c r="G93" s="546"/>
    </row>
    <row r="94" spans="1:7" s="275" customFormat="1" ht="15">
      <c r="A94" s="181"/>
      <c r="B94" s="542" t="s">
        <v>243</v>
      </c>
      <c r="C94" s="248" t="s">
        <v>219</v>
      </c>
      <c r="D94" s="266">
        <v>1</v>
      </c>
      <c r="E94" s="539">
        <v>1600000</v>
      </c>
      <c r="F94" s="268">
        <f t="shared" si="7"/>
        <v>1600000</v>
      </c>
      <c r="G94" s="546"/>
    </row>
    <row r="95" spans="1:7" s="275" customFormat="1" ht="30">
      <c r="A95" s="181"/>
      <c r="B95" s="542" t="s">
        <v>244</v>
      </c>
      <c r="C95" s="248" t="s">
        <v>219</v>
      </c>
      <c r="D95" s="266">
        <v>610</v>
      </c>
      <c r="E95" s="539">
        <v>55000</v>
      </c>
      <c r="F95" s="268">
        <f t="shared" si="7"/>
        <v>33550000</v>
      </c>
      <c r="G95" s="532"/>
    </row>
    <row r="96" spans="1:7" s="275" customFormat="1" ht="15">
      <c r="A96" s="181"/>
      <c r="B96" s="542" t="s">
        <v>245</v>
      </c>
      <c r="C96" s="248" t="s">
        <v>219</v>
      </c>
      <c r="D96" s="266">
        <v>20</v>
      </c>
      <c r="E96" s="539">
        <v>1300000</v>
      </c>
      <c r="F96" s="268">
        <f t="shared" si="7"/>
        <v>26000000</v>
      </c>
      <c r="G96" s="532"/>
    </row>
    <row r="97" spans="1:7" s="275" customFormat="1" ht="15">
      <c r="A97" s="181"/>
      <c r="B97" s="542" t="s">
        <v>246</v>
      </c>
      <c r="C97" s="248" t="s">
        <v>219</v>
      </c>
      <c r="D97" s="266">
        <v>2</v>
      </c>
      <c r="E97" s="539">
        <v>1900000</v>
      </c>
      <c r="F97" s="268">
        <f t="shared" si="7"/>
        <v>3800000</v>
      </c>
      <c r="G97" s="532"/>
    </row>
    <row r="98" spans="1:7" s="275" customFormat="1" ht="15">
      <c r="A98" s="181"/>
      <c r="B98" s="542" t="s">
        <v>247</v>
      </c>
      <c r="C98" s="248" t="s">
        <v>219</v>
      </c>
      <c r="D98" s="266">
        <v>2</v>
      </c>
      <c r="E98" s="539">
        <v>1600000</v>
      </c>
      <c r="F98" s="268">
        <f t="shared" si="7"/>
        <v>3200000</v>
      </c>
      <c r="G98" s="532"/>
    </row>
    <row r="99" spans="1:7" s="275" customFormat="1" ht="15">
      <c r="A99" s="181"/>
      <c r="B99" s="542" t="s">
        <v>248</v>
      </c>
      <c r="C99" s="248" t="s">
        <v>219</v>
      </c>
      <c r="D99" s="266">
        <v>1</v>
      </c>
      <c r="E99" s="539">
        <v>10650000</v>
      </c>
      <c r="F99" s="268">
        <f t="shared" si="7"/>
        <v>10650000</v>
      </c>
      <c r="G99" s="532"/>
    </row>
    <row r="100" spans="1:7" s="275" customFormat="1" ht="15">
      <c r="A100" s="181"/>
      <c r="B100" s="542" t="s">
        <v>249</v>
      </c>
      <c r="C100" s="248" t="s">
        <v>219</v>
      </c>
      <c r="D100" s="266">
        <v>3</v>
      </c>
      <c r="E100" s="539">
        <v>2700000</v>
      </c>
      <c r="F100" s="268">
        <f t="shared" si="7"/>
        <v>8100000</v>
      </c>
      <c r="G100" s="532"/>
    </row>
    <row r="101" spans="1:7" s="275" customFormat="1" ht="15">
      <c r="A101" s="547"/>
      <c r="B101" s="548" t="s">
        <v>250</v>
      </c>
      <c r="C101" s="269" t="s">
        <v>219</v>
      </c>
      <c r="D101" s="549">
        <v>1</v>
      </c>
      <c r="E101" s="550">
        <v>3700000</v>
      </c>
      <c r="F101" s="270">
        <f t="shared" si="7"/>
        <v>3700000</v>
      </c>
      <c r="G101" s="425"/>
    </row>
    <row r="102" spans="1:7">
      <c r="A102" s="132"/>
      <c r="B102" s="551"/>
      <c r="C102" s="132"/>
      <c r="D102" s="132"/>
      <c r="E102" s="551"/>
      <c r="F102" s="551"/>
      <c r="G102" s="78"/>
    </row>
    <row r="103" spans="1:7">
      <c r="G103" s="78"/>
    </row>
    <row r="104" spans="1:7">
      <c r="G104" s="78"/>
    </row>
    <row r="105" spans="1:7">
      <c r="G105" s="78"/>
    </row>
    <row r="106" spans="1:7">
      <c r="G106" s="78"/>
    </row>
    <row r="107" spans="1:7">
      <c r="G107" s="78"/>
    </row>
    <row r="108" spans="1:7">
      <c r="G108" s="78"/>
    </row>
    <row r="109" spans="1:7">
      <c r="G109" s="78"/>
    </row>
    <row r="110" spans="1:7">
      <c r="G110" s="78"/>
    </row>
    <row r="111" spans="1:7">
      <c r="G111" s="78"/>
    </row>
    <row r="112" spans="1:7">
      <c r="G112" s="78"/>
    </row>
    <row r="113" spans="7:7">
      <c r="G113" s="78"/>
    </row>
    <row r="114" spans="7:7">
      <c r="G114" s="78"/>
    </row>
  </sheetData>
  <mergeCells count="1">
    <mergeCell ref="G55:G59"/>
  </mergeCells>
  <printOptions horizontalCentered="1"/>
  <pageMargins left="0.45" right="0" top="0.5" bottom="0.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F23" sqref="F23"/>
    </sheetView>
  </sheetViews>
  <sheetFormatPr defaultRowHeight="15"/>
  <cols>
    <col min="1" max="1" width="3.875" style="26" customWidth="1"/>
    <col min="2" max="2" width="18.875" style="26" customWidth="1"/>
    <col min="3" max="3" width="4.875" style="26" customWidth="1"/>
    <col min="4" max="4" width="9.875" style="26" customWidth="1"/>
    <col min="5" max="5" width="8.5" style="26" customWidth="1"/>
    <col min="6" max="6" width="8.25" style="26" customWidth="1"/>
    <col min="7" max="9" width="7.375" style="26" customWidth="1"/>
    <col min="10" max="10" width="7.5" style="26" customWidth="1"/>
    <col min="11" max="11" width="7.75" style="26" customWidth="1"/>
    <col min="12" max="12" width="7.875" style="26" customWidth="1"/>
    <col min="13" max="14" width="9" style="26"/>
    <col min="15" max="16" width="8.125" style="26" customWidth="1"/>
    <col min="17" max="17" width="8.25" style="26" customWidth="1"/>
    <col min="18" max="256" width="9" style="26"/>
    <col min="257" max="257" width="3.875" style="26" customWidth="1"/>
    <col min="258" max="258" width="18.875" style="26" customWidth="1"/>
    <col min="259" max="259" width="4.875" style="26" customWidth="1"/>
    <col min="260" max="260" width="9.875" style="26" customWidth="1"/>
    <col min="261" max="261" width="8.5" style="26" customWidth="1"/>
    <col min="262" max="262" width="8.25" style="26" customWidth="1"/>
    <col min="263" max="265" width="7.375" style="26" customWidth="1"/>
    <col min="266" max="266" width="7.5" style="26" customWidth="1"/>
    <col min="267" max="267" width="7.75" style="26" customWidth="1"/>
    <col min="268" max="268" width="7.875" style="26" customWidth="1"/>
    <col min="269" max="270" width="9" style="26"/>
    <col min="271" max="272" width="8.125" style="26" customWidth="1"/>
    <col min="273" max="273" width="8.25" style="26" customWidth="1"/>
    <col min="274" max="512" width="9" style="26"/>
    <col min="513" max="513" width="3.875" style="26" customWidth="1"/>
    <col min="514" max="514" width="18.875" style="26" customWidth="1"/>
    <col min="515" max="515" width="4.875" style="26" customWidth="1"/>
    <col min="516" max="516" width="9.875" style="26" customWidth="1"/>
    <col min="517" max="517" width="8.5" style="26" customWidth="1"/>
    <col min="518" max="518" width="8.25" style="26" customWidth="1"/>
    <col min="519" max="521" width="7.375" style="26" customWidth="1"/>
    <col min="522" max="522" width="7.5" style="26" customWidth="1"/>
    <col min="523" max="523" width="7.75" style="26" customWidth="1"/>
    <col min="524" max="524" width="7.875" style="26" customWidth="1"/>
    <col min="525" max="526" width="9" style="26"/>
    <col min="527" max="528" width="8.125" style="26" customWidth="1"/>
    <col min="529" max="529" width="8.25" style="26" customWidth="1"/>
    <col min="530" max="768" width="9" style="26"/>
    <col min="769" max="769" width="3.875" style="26" customWidth="1"/>
    <col min="770" max="770" width="18.875" style="26" customWidth="1"/>
    <col min="771" max="771" width="4.875" style="26" customWidth="1"/>
    <col min="772" max="772" width="9.875" style="26" customWidth="1"/>
    <col min="773" max="773" width="8.5" style="26" customWidth="1"/>
    <col min="774" max="774" width="8.25" style="26" customWidth="1"/>
    <col min="775" max="777" width="7.375" style="26" customWidth="1"/>
    <col min="778" max="778" width="7.5" style="26" customWidth="1"/>
    <col min="779" max="779" width="7.75" style="26" customWidth="1"/>
    <col min="780" max="780" width="7.875" style="26" customWidth="1"/>
    <col min="781" max="782" width="9" style="26"/>
    <col min="783" max="784" width="8.125" style="26" customWidth="1"/>
    <col min="785" max="785" width="8.25" style="26" customWidth="1"/>
    <col min="786" max="1024" width="9" style="26"/>
    <col min="1025" max="1025" width="3.875" style="26" customWidth="1"/>
    <col min="1026" max="1026" width="18.875" style="26" customWidth="1"/>
    <col min="1027" max="1027" width="4.875" style="26" customWidth="1"/>
    <col min="1028" max="1028" width="9.875" style="26" customWidth="1"/>
    <col min="1029" max="1029" width="8.5" style="26" customWidth="1"/>
    <col min="1030" max="1030" width="8.25" style="26" customWidth="1"/>
    <col min="1031" max="1033" width="7.375" style="26" customWidth="1"/>
    <col min="1034" max="1034" width="7.5" style="26" customWidth="1"/>
    <col min="1035" max="1035" width="7.75" style="26" customWidth="1"/>
    <col min="1036" max="1036" width="7.875" style="26" customWidth="1"/>
    <col min="1037" max="1038" width="9" style="26"/>
    <col min="1039" max="1040" width="8.125" style="26" customWidth="1"/>
    <col min="1041" max="1041" width="8.25" style="26" customWidth="1"/>
    <col min="1042" max="1280" width="9" style="26"/>
    <col min="1281" max="1281" width="3.875" style="26" customWidth="1"/>
    <col min="1282" max="1282" width="18.875" style="26" customWidth="1"/>
    <col min="1283" max="1283" width="4.875" style="26" customWidth="1"/>
    <col min="1284" max="1284" width="9.875" style="26" customWidth="1"/>
    <col min="1285" max="1285" width="8.5" style="26" customWidth="1"/>
    <col min="1286" max="1286" width="8.25" style="26" customWidth="1"/>
    <col min="1287" max="1289" width="7.375" style="26" customWidth="1"/>
    <col min="1290" max="1290" width="7.5" style="26" customWidth="1"/>
    <col min="1291" max="1291" width="7.75" style="26" customWidth="1"/>
    <col min="1292" max="1292" width="7.875" style="26" customWidth="1"/>
    <col min="1293" max="1294" width="9" style="26"/>
    <col min="1295" max="1296" width="8.125" style="26" customWidth="1"/>
    <col min="1297" max="1297" width="8.25" style="26" customWidth="1"/>
    <col min="1298" max="1536" width="9" style="26"/>
    <col min="1537" max="1537" width="3.875" style="26" customWidth="1"/>
    <col min="1538" max="1538" width="18.875" style="26" customWidth="1"/>
    <col min="1539" max="1539" width="4.875" style="26" customWidth="1"/>
    <col min="1540" max="1540" width="9.875" style="26" customWidth="1"/>
    <col min="1541" max="1541" width="8.5" style="26" customWidth="1"/>
    <col min="1542" max="1542" width="8.25" style="26" customWidth="1"/>
    <col min="1543" max="1545" width="7.375" style="26" customWidth="1"/>
    <col min="1546" max="1546" width="7.5" style="26" customWidth="1"/>
    <col min="1547" max="1547" width="7.75" style="26" customWidth="1"/>
    <col min="1548" max="1548" width="7.875" style="26" customWidth="1"/>
    <col min="1549" max="1550" width="9" style="26"/>
    <col min="1551" max="1552" width="8.125" style="26" customWidth="1"/>
    <col min="1553" max="1553" width="8.25" style="26" customWidth="1"/>
    <col min="1554" max="1792" width="9" style="26"/>
    <col min="1793" max="1793" width="3.875" style="26" customWidth="1"/>
    <col min="1794" max="1794" width="18.875" style="26" customWidth="1"/>
    <col min="1795" max="1795" width="4.875" style="26" customWidth="1"/>
    <col min="1796" max="1796" width="9.875" style="26" customWidth="1"/>
    <col min="1797" max="1797" width="8.5" style="26" customWidth="1"/>
    <col min="1798" max="1798" width="8.25" style="26" customWidth="1"/>
    <col min="1799" max="1801" width="7.375" style="26" customWidth="1"/>
    <col min="1802" max="1802" width="7.5" style="26" customWidth="1"/>
    <col min="1803" max="1803" width="7.75" style="26" customWidth="1"/>
    <col min="1804" max="1804" width="7.875" style="26" customWidth="1"/>
    <col min="1805" max="1806" width="9" style="26"/>
    <col min="1807" max="1808" width="8.125" style="26" customWidth="1"/>
    <col min="1809" max="1809" width="8.25" style="26" customWidth="1"/>
    <col min="1810" max="2048" width="9" style="26"/>
    <col min="2049" max="2049" width="3.875" style="26" customWidth="1"/>
    <col min="2050" max="2050" width="18.875" style="26" customWidth="1"/>
    <col min="2051" max="2051" width="4.875" style="26" customWidth="1"/>
    <col min="2052" max="2052" width="9.875" style="26" customWidth="1"/>
    <col min="2053" max="2053" width="8.5" style="26" customWidth="1"/>
    <col min="2054" max="2054" width="8.25" style="26" customWidth="1"/>
    <col min="2055" max="2057" width="7.375" style="26" customWidth="1"/>
    <col min="2058" max="2058" width="7.5" style="26" customWidth="1"/>
    <col min="2059" max="2059" width="7.75" style="26" customWidth="1"/>
    <col min="2060" max="2060" width="7.875" style="26" customWidth="1"/>
    <col min="2061" max="2062" width="9" style="26"/>
    <col min="2063" max="2064" width="8.125" style="26" customWidth="1"/>
    <col min="2065" max="2065" width="8.25" style="26" customWidth="1"/>
    <col min="2066" max="2304" width="9" style="26"/>
    <col min="2305" max="2305" width="3.875" style="26" customWidth="1"/>
    <col min="2306" max="2306" width="18.875" style="26" customWidth="1"/>
    <col min="2307" max="2307" width="4.875" style="26" customWidth="1"/>
    <col min="2308" max="2308" width="9.875" style="26" customWidth="1"/>
    <col min="2309" max="2309" width="8.5" style="26" customWidth="1"/>
    <col min="2310" max="2310" width="8.25" style="26" customWidth="1"/>
    <col min="2311" max="2313" width="7.375" style="26" customWidth="1"/>
    <col min="2314" max="2314" width="7.5" style="26" customWidth="1"/>
    <col min="2315" max="2315" width="7.75" style="26" customWidth="1"/>
    <col min="2316" max="2316" width="7.875" style="26" customWidth="1"/>
    <col min="2317" max="2318" width="9" style="26"/>
    <col min="2319" max="2320" width="8.125" style="26" customWidth="1"/>
    <col min="2321" max="2321" width="8.25" style="26" customWidth="1"/>
    <col min="2322" max="2560" width="9" style="26"/>
    <col min="2561" max="2561" width="3.875" style="26" customWidth="1"/>
    <col min="2562" max="2562" width="18.875" style="26" customWidth="1"/>
    <col min="2563" max="2563" width="4.875" style="26" customWidth="1"/>
    <col min="2564" max="2564" width="9.875" style="26" customWidth="1"/>
    <col min="2565" max="2565" width="8.5" style="26" customWidth="1"/>
    <col min="2566" max="2566" width="8.25" style="26" customWidth="1"/>
    <col min="2567" max="2569" width="7.375" style="26" customWidth="1"/>
    <col min="2570" max="2570" width="7.5" style="26" customWidth="1"/>
    <col min="2571" max="2571" width="7.75" style="26" customWidth="1"/>
    <col min="2572" max="2572" width="7.875" style="26" customWidth="1"/>
    <col min="2573" max="2574" width="9" style="26"/>
    <col min="2575" max="2576" width="8.125" style="26" customWidth="1"/>
    <col min="2577" max="2577" width="8.25" style="26" customWidth="1"/>
    <col min="2578" max="2816" width="9" style="26"/>
    <col min="2817" max="2817" width="3.875" style="26" customWidth="1"/>
    <col min="2818" max="2818" width="18.875" style="26" customWidth="1"/>
    <col min="2819" max="2819" width="4.875" style="26" customWidth="1"/>
    <col min="2820" max="2820" width="9.875" style="26" customWidth="1"/>
    <col min="2821" max="2821" width="8.5" style="26" customWidth="1"/>
    <col min="2822" max="2822" width="8.25" style="26" customWidth="1"/>
    <col min="2823" max="2825" width="7.375" style="26" customWidth="1"/>
    <col min="2826" max="2826" width="7.5" style="26" customWidth="1"/>
    <col min="2827" max="2827" width="7.75" style="26" customWidth="1"/>
    <col min="2828" max="2828" width="7.875" style="26" customWidth="1"/>
    <col min="2829" max="2830" width="9" style="26"/>
    <col min="2831" max="2832" width="8.125" style="26" customWidth="1"/>
    <col min="2833" max="2833" width="8.25" style="26" customWidth="1"/>
    <col min="2834" max="3072" width="9" style="26"/>
    <col min="3073" max="3073" width="3.875" style="26" customWidth="1"/>
    <col min="3074" max="3074" width="18.875" style="26" customWidth="1"/>
    <col min="3075" max="3075" width="4.875" style="26" customWidth="1"/>
    <col min="3076" max="3076" width="9.875" style="26" customWidth="1"/>
    <col min="3077" max="3077" width="8.5" style="26" customWidth="1"/>
    <col min="3078" max="3078" width="8.25" style="26" customWidth="1"/>
    <col min="3079" max="3081" width="7.375" style="26" customWidth="1"/>
    <col min="3082" max="3082" width="7.5" style="26" customWidth="1"/>
    <col min="3083" max="3083" width="7.75" style="26" customWidth="1"/>
    <col min="3084" max="3084" width="7.875" style="26" customWidth="1"/>
    <col min="3085" max="3086" width="9" style="26"/>
    <col min="3087" max="3088" width="8.125" style="26" customWidth="1"/>
    <col min="3089" max="3089" width="8.25" style="26" customWidth="1"/>
    <col min="3090" max="3328" width="9" style="26"/>
    <col min="3329" max="3329" width="3.875" style="26" customWidth="1"/>
    <col min="3330" max="3330" width="18.875" style="26" customWidth="1"/>
    <col min="3331" max="3331" width="4.875" style="26" customWidth="1"/>
    <col min="3332" max="3332" width="9.875" style="26" customWidth="1"/>
    <col min="3333" max="3333" width="8.5" style="26" customWidth="1"/>
    <col min="3334" max="3334" width="8.25" style="26" customWidth="1"/>
    <col min="3335" max="3337" width="7.375" style="26" customWidth="1"/>
    <col min="3338" max="3338" width="7.5" style="26" customWidth="1"/>
    <col min="3339" max="3339" width="7.75" style="26" customWidth="1"/>
    <col min="3340" max="3340" width="7.875" style="26" customWidth="1"/>
    <col min="3341" max="3342" width="9" style="26"/>
    <col min="3343" max="3344" width="8.125" style="26" customWidth="1"/>
    <col min="3345" max="3345" width="8.25" style="26" customWidth="1"/>
    <col min="3346" max="3584" width="9" style="26"/>
    <col min="3585" max="3585" width="3.875" style="26" customWidth="1"/>
    <col min="3586" max="3586" width="18.875" style="26" customWidth="1"/>
    <col min="3587" max="3587" width="4.875" style="26" customWidth="1"/>
    <col min="3588" max="3588" width="9.875" style="26" customWidth="1"/>
    <col min="3589" max="3589" width="8.5" style="26" customWidth="1"/>
    <col min="3590" max="3590" width="8.25" style="26" customWidth="1"/>
    <col min="3591" max="3593" width="7.375" style="26" customWidth="1"/>
    <col min="3594" max="3594" width="7.5" style="26" customWidth="1"/>
    <col min="3595" max="3595" width="7.75" style="26" customWidth="1"/>
    <col min="3596" max="3596" width="7.875" style="26" customWidth="1"/>
    <col min="3597" max="3598" width="9" style="26"/>
    <col min="3599" max="3600" width="8.125" style="26" customWidth="1"/>
    <col min="3601" max="3601" width="8.25" style="26" customWidth="1"/>
    <col min="3602" max="3840" width="9" style="26"/>
    <col min="3841" max="3841" width="3.875" style="26" customWidth="1"/>
    <col min="3842" max="3842" width="18.875" style="26" customWidth="1"/>
    <col min="3843" max="3843" width="4.875" style="26" customWidth="1"/>
    <col min="3844" max="3844" width="9.875" style="26" customWidth="1"/>
    <col min="3845" max="3845" width="8.5" style="26" customWidth="1"/>
    <col min="3846" max="3846" width="8.25" style="26" customWidth="1"/>
    <col min="3847" max="3849" width="7.375" style="26" customWidth="1"/>
    <col min="3850" max="3850" width="7.5" style="26" customWidth="1"/>
    <col min="3851" max="3851" width="7.75" style="26" customWidth="1"/>
    <col min="3852" max="3852" width="7.875" style="26" customWidth="1"/>
    <col min="3853" max="3854" width="9" style="26"/>
    <col min="3855" max="3856" width="8.125" style="26" customWidth="1"/>
    <col min="3857" max="3857" width="8.25" style="26" customWidth="1"/>
    <col min="3858" max="4096" width="9" style="26"/>
    <col min="4097" max="4097" width="3.875" style="26" customWidth="1"/>
    <col min="4098" max="4098" width="18.875" style="26" customWidth="1"/>
    <col min="4099" max="4099" width="4.875" style="26" customWidth="1"/>
    <col min="4100" max="4100" width="9.875" style="26" customWidth="1"/>
    <col min="4101" max="4101" width="8.5" style="26" customWidth="1"/>
    <col min="4102" max="4102" width="8.25" style="26" customWidth="1"/>
    <col min="4103" max="4105" width="7.375" style="26" customWidth="1"/>
    <col min="4106" max="4106" width="7.5" style="26" customWidth="1"/>
    <col min="4107" max="4107" width="7.75" style="26" customWidth="1"/>
    <col min="4108" max="4108" width="7.875" style="26" customWidth="1"/>
    <col min="4109" max="4110" width="9" style="26"/>
    <col min="4111" max="4112" width="8.125" style="26" customWidth="1"/>
    <col min="4113" max="4113" width="8.25" style="26" customWidth="1"/>
    <col min="4114" max="4352" width="9" style="26"/>
    <col min="4353" max="4353" width="3.875" style="26" customWidth="1"/>
    <col min="4354" max="4354" width="18.875" style="26" customWidth="1"/>
    <col min="4355" max="4355" width="4.875" style="26" customWidth="1"/>
    <col min="4356" max="4356" width="9.875" style="26" customWidth="1"/>
    <col min="4357" max="4357" width="8.5" style="26" customWidth="1"/>
    <col min="4358" max="4358" width="8.25" style="26" customWidth="1"/>
    <col min="4359" max="4361" width="7.375" style="26" customWidth="1"/>
    <col min="4362" max="4362" width="7.5" style="26" customWidth="1"/>
    <col min="4363" max="4363" width="7.75" style="26" customWidth="1"/>
    <col min="4364" max="4364" width="7.875" style="26" customWidth="1"/>
    <col min="4365" max="4366" width="9" style="26"/>
    <col min="4367" max="4368" width="8.125" style="26" customWidth="1"/>
    <col min="4369" max="4369" width="8.25" style="26" customWidth="1"/>
    <col min="4370" max="4608" width="9" style="26"/>
    <col min="4609" max="4609" width="3.875" style="26" customWidth="1"/>
    <col min="4610" max="4610" width="18.875" style="26" customWidth="1"/>
    <col min="4611" max="4611" width="4.875" style="26" customWidth="1"/>
    <col min="4612" max="4612" width="9.875" style="26" customWidth="1"/>
    <col min="4613" max="4613" width="8.5" style="26" customWidth="1"/>
    <col min="4614" max="4614" width="8.25" style="26" customWidth="1"/>
    <col min="4615" max="4617" width="7.375" style="26" customWidth="1"/>
    <col min="4618" max="4618" width="7.5" style="26" customWidth="1"/>
    <col min="4619" max="4619" width="7.75" style="26" customWidth="1"/>
    <col min="4620" max="4620" width="7.875" style="26" customWidth="1"/>
    <col min="4621" max="4622" width="9" style="26"/>
    <col min="4623" max="4624" width="8.125" style="26" customWidth="1"/>
    <col min="4625" max="4625" width="8.25" style="26" customWidth="1"/>
    <col min="4626" max="4864" width="9" style="26"/>
    <col min="4865" max="4865" width="3.875" style="26" customWidth="1"/>
    <col min="4866" max="4866" width="18.875" style="26" customWidth="1"/>
    <col min="4867" max="4867" width="4.875" style="26" customWidth="1"/>
    <col min="4868" max="4868" width="9.875" style="26" customWidth="1"/>
    <col min="4869" max="4869" width="8.5" style="26" customWidth="1"/>
    <col min="4870" max="4870" width="8.25" style="26" customWidth="1"/>
    <col min="4871" max="4873" width="7.375" style="26" customWidth="1"/>
    <col min="4874" max="4874" width="7.5" style="26" customWidth="1"/>
    <col min="4875" max="4875" width="7.75" style="26" customWidth="1"/>
    <col min="4876" max="4876" width="7.875" style="26" customWidth="1"/>
    <col min="4877" max="4878" width="9" style="26"/>
    <col min="4879" max="4880" width="8.125" style="26" customWidth="1"/>
    <col min="4881" max="4881" width="8.25" style="26" customWidth="1"/>
    <col min="4882" max="5120" width="9" style="26"/>
    <col min="5121" max="5121" width="3.875" style="26" customWidth="1"/>
    <col min="5122" max="5122" width="18.875" style="26" customWidth="1"/>
    <col min="5123" max="5123" width="4.875" style="26" customWidth="1"/>
    <col min="5124" max="5124" width="9.875" style="26" customWidth="1"/>
    <col min="5125" max="5125" width="8.5" style="26" customWidth="1"/>
    <col min="5126" max="5126" width="8.25" style="26" customWidth="1"/>
    <col min="5127" max="5129" width="7.375" style="26" customWidth="1"/>
    <col min="5130" max="5130" width="7.5" style="26" customWidth="1"/>
    <col min="5131" max="5131" width="7.75" style="26" customWidth="1"/>
    <col min="5132" max="5132" width="7.875" style="26" customWidth="1"/>
    <col min="5133" max="5134" width="9" style="26"/>
    <col min="5135" max="5136" width="8.125" style="26" customWidth="1"/>
    <col min="5137" max="5137" width="8.25" style="26" customWidth="1"/>
    <col min="5138" max="5376" width="9" style="26"/>
    <col min="5377" max="5377" width="3.875" style="26" customWidth="1"/>
    <col min="5378" max="5378" width="18.875" style="26" customWidth="1"/>
    <col min="5379" max="5379" width="4.875" style="26" customWidth="1"/>
    <col min="5380" max="5380" width="9.875" style="26" customWidth="1"/>
    <col min="5381" max="5381" width="8.5" style="26" customWidth="1"/>
    <col min="5382" max="5382" width="8.25" style="26" customWidth="1"/>
    <col min="5383" max="5385" width="7.375" style="26" customWidth="1"/>
    <col min="5386" max="5386" width="7.5" style="26" customWidth="1"/>
    <col min="5387" max="5387" width="7.75" style="26" customWidth="1"/>
    <col min="5388" max="5388" width="7.875" style="26" customWidth="1"/>
    <col min="5389" max="5390" width="9" style="26"/>
    <col min="5391" max="5392" width="8.125" style="26" customWidth="1"/>
    <col min="5393" max="5393" width="8.25" style="26" customWidth="1"/>
    <col min="5394" max="5632" width="9" style="26"/>
    <col min="5633" max="5633" width="3.875" style="26" customWidth="1"/>
    <col min="5634" max="5634" width="18.875" style="26" customWidth="1"/>
    <col min="5635" max="5635" width="4.875" style="26" customWidth="1"/>
    <col min="5636" max="5636" width="9.875" style="26" customWidth="1"/>
    <col min="5637" max="5637" width="8.5" style="26" customWidth="1"/>
    <col min="5638" max="5638" width="8.25" style="26" customWidth="1"/>
    <col min="5639" max="5641" width="7.375" style="26" customWidth="1"/>
    <col min="5642" max="5642" width="7.5" style="26" customWidth="1"/>
    <col min="5643" max="5643" width="7.75" style="26" customWidth="1"/>
    <col min="5644" max="5644" width="7.875" style="26" customWidth="1"/>
    <col min="5645" max="5646" width="9" style="26"/>
    <col min="5647" max="5648" width="8.125" style="26" customWidth="1"/>
    <col min="5649" max="5649" width="8.25" style="26" customWidth="1"/>
    <col min="5650" max="5888" width="9" style="26"/>
    <col min="5889" max="5889" width="3.875" style="26" customWidth="1"/>
    <col min="5890" max="5890" width="18.875" style="26" customWidth="1"/>
    <col min="5891" max="5891" width="4.875" style="26" customWidth="1"/>
    <col min="5892" max="5892" width="9.875" style="26" customWidth="1"/>
    <col min="5893" max="5893" width="8.5" style="26" customWidth="1"/>
    <col min="5894" max="5894" width="8.25" style="26" customWidth="1"/>
    <col min="5895" max="5897" width="7.375" style="26" customWidth="1"/>
    <col min="5898" max="5898" width="7.5" style="26" customWidth="1"/>
    <col min="5899" max="5899" width="7.75" style="26" customWidth="1"/>
    <col min="5900" max="5900" width="7.875" style="26" customWidth="1"/>
    <col min="5901" max="5902" width="9" style="26"/>
    <col min="5903" max="5904" width="8.125" style="26" customWidth="1"/>
    <col min="5905" max="5905" width="8.25" style="26" customWidth="1"/>
    <col min="5906" max="6144" width="9" style="26"/>
    <col min="6145" max="6145" width="3.875" style="26" customWidth="1"/>
    <col min="6146" max="6146" width="18.875" style="26" customWidth="1"/>
    <col min="6147" max="6147" width="4.875" style="26" customWidth="1"/>
    <col min="6148" max="6148" width="9.875" style="26" customWidth="1"/>
    <col min="6149" max="6149" width="8.5" style="26" customWidth="1"/>
    <col min="6150" max="6150" width="8.25" style="26" customWidth="1"/>
    <col min="6151" max="6153" width="7.375" style="26" customWidth="1"/>
    <col min="6154" max="6154" width="7.5" style="26" customWidth="1"/>
    <col min="6155" max="6155" width="7.75" style="26" customWidth="1"/>
    <col min="6156" max="6156" width="7.875" style="26" customWidth="1"/>
    <col min="6157" max="6158" width="9" style="26"/>
    <col min="6159" max="6160" width="8.125" style="26" customWidth="1"/>
    <col min="6161" max="6161" width="8.25" style="26" customWidth="1"/>
    <col min="6162" max="6400" width="9" style="26"/>
    <col min="6401" max="6401" width="3.875" style="26" customWidth="1"/>
    <col min="6402" max="6402" width="18.875" style="26" customWidth="1"/>
    <col min="6403" max="6403" width="4.875" style="26" customWidth="1"/>
    <col min="6404" max="6404" width="9.875" style="26" customWidth="1"/>
    <col min="6405" max="6405" width="8.5" style="26" customWidth="1"/>
    <col min="6406" max="6406" width="8.25" style="26" customWidth="1"/>
    <col min="6407" max="6409" width="7.375" style="26" customWidth="1"/>
    <col min="6410" max="6410" width="7.5" style="26" customWidth="1"/>
    <col min="6411" max="6411" width="7.75" style="26" customWidth="1"/>
    <col min="6412" max="6412" width="7.875" style="26" customWidth="1"/>
    <col min="6413" max="6414" width="9" style="26"/>
    <col min="6415" max="6416" width="8.125" style="26" customWidth="1"/>
    <col min="6417" max="6417" width="8.25" style="26" customWidth="1"/>
    <col min="6418" max="6656" width="9" style="26"/>
    <col min="6657" max="6657" width="3.875" style="26" customWidth="1"/>
    <col min="6658" max="6658" width="18.875" style="26" customWidth="1"/>
    <col min="6659" max="6659" width="4.875" style="26" customWidth="1"/>
    <col min="6660" max="6660" width="9.875" style="26" customWidth="1"/>
    <col min="6661" max="6661" width="8.5" style="26" customWidth="1"/>
    <col min="6662" max="6662" width="8.25" style="26" customWidth="1"/>
    <col min="6663" max="6665" width="7.375" style="26" customWidth="1"/>
    <col min="6666" max="6666" width="7.5" style="26" customWidth="1"/>
    <col min="6667" max="6667" width="7.75" style="26" customWidth="1"/>
    <col min="6668" max="6668" width="7.875" style="26" customWidth="1"/>
    <col min="6669" max="6670" width="9" style="26"/>
    <col min="6671" max="6672" width="8.125" style="26" customWidth="1"/>
    <col min="6673" max="6673" width="8.25" style="26" customWidth="1"/>
    <col min="6674" max="6912" width="9" style="26"/>
    <col min="6913" max="6913" width="3.875" style="26" customWidth="1"/>
    <col min="6914" max="6914" width="18.875" style="26" customWidth="1"/>
    <col min="6915" max="6915" width="4.875" style="26" customWidth="1"/>
    <col min="6916" max="6916" width="9.875" style="26" customWidth="1"/>
    <col min="6917" max="6917" width="8.5" style="26" customWidth="1"/>
    <col min="6918" max="6918" width="8.25" style="26" customWidth="1"/>
    <col min="6919" max="6921" width="7.375" style="26" customWidth="1"/>
    <col min="6922" max="6922" width="7.5" style="26" customWidth="1"/>
    <col min="6923" max="6923" width="7.75" style="26" customWidth="1"/>
    <col min="6924" max="6924" width="7.875" style="26" customWidth="1"/>
    <col min="6925" max="6926" width="9" style="26"/>
    <col min="6927" max="6928" width="8.125" style="26" customWidth="1"/>
    <col min="6929" max="6929" width="8.25" style="26" customWidth="1"/>
    <col min="6930" max="7168" width="9" style="26"/>
    <col min="7169" max="7169" width="3.875" style="26" customWidth="1"/>
    <col min="7170" max="7170" width="18.875" style="26" customWidth="1"/>
    <col min="7171" max="7171" width="4.875" style="26" customWidth="1"/>
    <col min="7172" max="7172" width="9.875" style="26" customWidth="1"/>
    <col min="7173" max="7173" width="8.5" style="26" customWidth="1"/>
    <col min="7174" max="7174" width="8.25" style="26" customWidth="1"/>
    <col min="7175" max="7177" width="7.375" style="26" customWidth="1"/>
    <col min="7178" max="7178" width="7.5" style="26" customWidth="1"/>
    <col min="7179" max="7179" width="7.75" style="26" customWidth="1"/>
    <col min="7180" max="7180" width="7.875" style="26" customWidth="1"/>
    <col min="7181" max="7182" width="9" style="26"/>
    <col min="7183" max="7184" width="8.125" style="26" customWidth="1"/>
    <col min="7185" max="7185" width="8.25" style="26" customWidth="1"/>
    <col min="7186" max="7424" width="9" style="26"/>
    <col min="7425" max="7425" width="3.875" style="26" customWidth="1"/>
    <col min="7426" max="7426" width="18.875" style="26" customWidth="1"/>
    <col min="7427" max="7427" width="4.875" style="26" customWidth="1"/>
    <col min="7428" max="7428" width="9.875" style="26" customWidth="1"/>
    <col min="7429" max="7429" width="8.5" style="26" customWidth="1"/>
    <col min="7430" max="7430" width="8.25" style="26" customWidth="1"/>
    <col min="7431" max="7433" width="7.375" style="26" customWidth="1"/>
    <col min="7434" max="7434" width="7.5" style="26" customWidth="1"/>
    <col min="7435" max="7435" width="7.75" style="26" customWidth="1"/>
    <col min="7436" max="7436" width="7.875" style="26" customWidth="1"/>
    <col min="7437" max="7438" width="9" style="26"/>
    <col min="7439" max="7440" width="8.125" style="26" customWidth="1"/>
    <col min="7441" max="7441" width="8.25" style="26" customWidth="1"/>
    <col min="7442" max="7680" width="9" style="26"/>
    <col min="7681" max="7681" width="3.875" style="26" customWidth="1"/>
    <col min="7682" max="7682" width="18.875" style="26" customWidth="1"/>
    <col min="7683" max="7683" width="4.875" style="26" customWidth="1"/>
    <col min="7684" max="7684" width="9.875" style="26" customWidth="1"/>
    <col min="7685" max="7685" width="8.5" style="26" customWidth="1"/>
    <col min="7686" max="7686" width="8.25" style="26" customWidth="1"/>
    <col min="7687" max="7689" width="7.375" style="26" customWidth="1"/>
    <col min="7690" max="7690" width="7.5" style="26" customWidth="1"/>
    <col min="7691" max="7691" width="7.75" style="26" customWidth="1"/>
    <col min="7692" max="7692" width="7.875" style="26" customWidth="1"/>
    <col min="7693" max="7694" width="9" style="26"/>
    <col min="7695" max="7696" width="8.125" style="26" customWidth="1"/>
    <col min="7697" max="7697" width="8.25" style="26" customWidth="1"/>
    <col min="7698" max="7936" width="9" style="26"/>
    <col min="7937" max="7937" width="3.875" style="26" customWidth="1"/>
    <col min="7938" max="7938" width="18.875" style="26" customWidth="1"/>
    <col min="7939" max="7939" width="4.875" style="26" customWidth="1"/>
    <col min="7940" max="7940" width="9.875" style="26" customWidth="1"/>
    <col min="7941" max="7941" width="8.5" style="26" customWidth="1"/>
    <col min="7942" max="7942" width="8.25" style="26" customWidth="1"/>
    <col min="7943" max="7945" width="7.375" style="26" customWidth="1"/>
    <col min="7946" max="7946" width="7.5" style="26" customWidth="1"/>
    <col min="7947" max="7947" width="7.75" style="26" customWidth="1"/>
    <col min="7948" max="7948" width="7.875" style="26" customWidth="1"/>
    <col min="7949" max="7950" width="9" style="26"/>
    <col min="7951" max="7952" width="8.125" style="26" customWidth="1"/>
    <col min="7953" max="7953" width="8.25" style="26" customWidth="1"/>
    <col min="7954" max="8192" width="9" style="26"/>
    <col min="8193" max="8193" width="3.875" style="26" customWidth="1"/>
    <col min="8194" max="8194" width="18.875" style="26" customWidth="1"/>
    <col min="8195" max="8195" width="4.875" style="26" customWidth="1"/>
    <col min="8196" max="8196" width="9.875" style="26" customWidth="1"/>
    <col min="8197" max="8197" width="8.5" style="26" customWidth="1"/>
    <col min="8198" max="8198" width="8.25" style="26" customWidth="1"/>
    <col min="8199" max="8201" width="7.375" style="26" customWidth="1"/>
    <col min="8202" max="8202" width="7.5" style="26" customWidth="1"/>
    <col min="8203" max="8203" width="7.75" style="26" customWidth="1"/>
    <col min="8204" max="8204" width="7.875" style="26" customWidth="1"/>
    <col min="8205" max="8206" width="9" style="26"/>
    <col min="8207" max="8208" width="8.125" style="26" customWidth="1"/>
    <col min="8209" max="8209" width="8.25" style="26" customWidth="1"/>
    <col min="8210" max="8448" width="9" style="26"/>
    <col min="8449" max="8449" width="3.875" style="26" customWidth="1"/>
    <col min="8450" max="8450" width="18.875" style="26" customWidth="1"/>
    <col min="8451" max="8451" width="4.875" style="26" customWidth="1"/>
    <col min="8452" max="8452" width="9.875" style="26" customWidth="1"/>
    <col min="8453" max="8453" width="8.5" style="26" customWidth="1"/>
    <col min="8454" max="8454" width="8.25" style="26" customWidth="1"/>
    <col min="8455" max="8457" width="7.375" style="26" customWidth="1"/>
    <col min="8458" max="8458" width="7.5" style="26" customWidth="1"/>
    <col min="8459" max="8459" width="7.75" style="26" customWidth="1"/>
    <col min="8460" max="8460" width="7.875" style="26" customWidth="1"/>
    <col min="8461" max="8462" width="9" style="26"/>
    <col min="8463" max="8464" width="8.125" style="26" customWidth="1"/>
    <col min="8465" max="8465" width="8.25" style="26" customWidth="1"/>
    <col min="8466" max="8704" width="9" style="26"/>
    <col min="8705" max="8705" width="3.875" style="26" customWidth="1"/>
    <col min="8706" max="8706" width="18.875" style="26" customWidth="1"/>
    <col min="8707" max="8707" width="4.875" style="26" customWidth="1"/>
    <col min="8708" max="8708" width="9.875" style="26" customWidth="1"/>
    <col min="8709" max="8709" width="8.5" style="26" customWidth="1"/>
    <col min="8710" max="8710" width="8.25" style="26" customWidth="1"/>
    <col min="8711" max="8713" width="7.375" style="26" customWidth="1"/>
    <col min="8714" max="8714" width="7.5" style="26" customWidth="1"/>
    <col min="8715" max="8715" width="7.75" style="26" customWidth="1"/>
    <col min="8716" max="8716" width="7.875" style="26" customWidth="1"/>
    <col min="8717" max="8718" width="9" style="26"/>
    <col min="8719" max="8720" width="8.125" style="26" customWidth="1"/>
    <col min="8721" max="8721" width="8.25" style="26" customWidth="1"/>
    <col min="8722" max="8960" width="9" style="26"/>
    <col min="8961" max="8961" width="3.875" style="26" customWidth="1"/>
    <col min="8962" max="8962" width="18.875" style="26" customWidth="1"/>
    <col min="8963" max="8963" width="4.875" style="26" customWidth="1"/>
    <col min="8964" max="8964" width="9.875" style="26" customWidth="1"/>
    <col min="8965" max="8965" width="8.5" style="26" customWidth="1"/>
    <col min="8966" max="8966" width="8.25" style="26" customWidth="1"/>
    <col min="8967" max="8969" width="7.375" style="26" customWidth="1"/>
    <col min="8970" max="8970" width="7.5" style="26" customWidth="1"/>
    <col min="8971" max="8971" width="7.75" style="26" customWidth="1"/>
    <col min="8972" max="8972" width="7.875" style="26" customWidth="1"/>
    <col min="8973" max="8974" width="9" style="26"/>
    <col min="8975" max="8976" width="8.125" style="26" customWidth="1"/>
    <col min="8977" max="8977" width="8.25" style="26" customWidth="1"/>
    <col min="8978" max="9216" width="9" style="26"/>
    <col min="9217" max="9217" width="3.875" style="26" customWidth="1"/>
    <col min="9218" max="9218" width="18.875" style="26" customWidth="1"/>
    <col min="9219" max="9219" width="4.875" style="26" customWidth="1"/>
    <col min="9220" max="9220" width="9.875" style="26" customWidth="1"/>
    <col min="9221" max="9221" width="8.5" style="26" customWidth="1"/>
    <col min="9222" max="9222" width="8.25" style="26" customWidth="1"/>
    <col min="9223" max="9225" width="7.375" style="26" customWidth="1"/>
    <col min="9226" max="9226" width="7.5" style="26" customWidth="1"/>
    <col min="9227" max="9227" width="7.75" style="26" customWidth="1"/>
    <col min="9228" max="9228" width="7.875" style="26" customWidth="1"/>
    <col min="9229" max="9230" width="9" style="26"/>
    <col min="9231" max="9232" width="8.125" style="26" customWidth="1"/>
    <col min="9233" max="9233" width="8.25" style="26" customWidth="1"/>
    <col min="9234" max="9472" width="9" style="26"/>
    <col min="9473" max="9473" width="3.875" style="26" customWidth="1"/>
    <col min="9474" max="9474" width="18.875" style="26" customWidth="1"/>
    <col min="9475" max="9475" width="4.875" style="26" customWidth="1"/>
    <col min="9476" max="9476" width="9.875" style="26" customWidth="1"/>
    <col min="9477" max="9477" width="8.5" style="26" customWidth="1"/>
    <col min="9478" max="9478" width="8.25" style="26" customWidth="1"/>
    <col min="9479" max="9481" width="7.375" style="26" customWidth="1"/>
    <col min="9482" max="9482" width="7.5" style="26" customWidth="1"/>
    <col min="9483" max="9483" width="7.75" style="26" customWidth="1"/>
    <col min="9484" max="9484" width="7.875" style="26" customWidth="1"/>
    <col min="9485" max="9486" width="9" style="26"/>
    <col min="9487" max="9488" width="8.125" style="26" customWidth="1"/>
    <col min="9489" max="9489" width="8.25" style="26" customWidth="1"/>
    <col min="9490" max="9728" width="9" style="26"/>
    <col min="9729" max="9729" width="3.875" style="26" customWidth="1"/>
    <col min="9730" max="9730" width="18.875" style="26" customWidth="1"/>
    <col min="9731" max="9731" width="4.875" style="26" customWidth="1"/>
    <col min="9732" max="9732" width="9.875" style="26" customWidth="1"/>
    <col min="9733" max="9733" width="8.5" style="26" customWidth="1"/>
    <col min="9734" max="9734" width="8.25" style="26" customWidth="1"/>
    <col min="9735" max="9737" width="7.375" style="26" customWidth="1"/>
    <col min="9738" max="9738" width="7.5" style="26" customWidth="1"/>
    <col min="9739" max="9739" width="7.75" style="26" customWidth="1"/>
    <col min="9740" max="9740" width="7.875" style="26" customWidth="1"/>
    <col min="9741" max="9742" width="9" style="26"/>
    <col min="9743" max="9744" width="8.125" style="26" customWidth="1"/>
    <col min="9745" max="9745" width="8.25" style="26" customWidth="1"/>
    <col min="9746" max="9984" width="9" style="26"/>
    <col min="9985" max="9985" width="3.875" style="26" customWidth="1"/>
    <col min="9986" max="9986" width="18.875" style="26" customWidth="1"/>
    <col min="9987" max="9987" width="4.875" style="26" customWidth="1"/>
    <col min="9988" max="9988" width="9.875" style="26" customWidth="1"/>
    <col min="9989" max="9989" width="8.5" style="26" customWidth="1"/>
    <col min="9990" max="9990" width="8.25" style="26" customWidth="1"/>
    <col min="9991" max="9993" width="7.375" style="26" customWidth="1"/>
    <col min="9994" max="9994" width="7.5" style="26" customWidth="1"/>
    <col min="9995" max="9995" width="7.75" style="26" customWidth="1"/>
    <col min="9996" max="9996" width="7.875" style="26" customWidth="1"/>
    <col min="9997" max="9998" width="9" style="26"/>
    <col min="9999" max="10000" width="8.125" style="26" customWidth="1"/>
    <col min="10001" max="10001" width="8.25" style="26" customWidth="1"/>
    <col min="10002" max="10240" width="9" style="26"/>
    <col min="10241" max="10241" width="3.875" style="26" customWidth="1"/>
    <col min="10242" max="10242" width="18.875" style="26" customWidth="1"/>
    <col min="10243" max="10243" width="4.875" style="26" customWidth="1"/>
    <col min="10244" max="10244" width="9.875" style="26" customWidth="1"/>
    <col min="10245" max="10245" width="8.5" style="26" customWidth="1"/>
    <col min="10246" max="10246" width="8.25" style="26" customWidth="1"/>
    <col min="10247" max="10249" width="7.375" style="26" customWidth="1"/>
    <col min="10250" max="10250" width="7.5" style="26" customWidth="1"/>
    <col min="10251" max="10251" width="7.75" style="26" customWidth="1"/>
    <col min="10252" max="10252" width="7.875" style="26" customWidth="1"/>
    <col min="10253" max="10254" width="9" style="26"/>
    <col min="10255" max="10256" width="8.125" style="26" customWidth="1"/>
    <col min="10257" max="10257" width="8.25" style="26" customWidth="1"/>
    <col min="10258" max="10496" width="9" style="26"/>
    <col min="10497" max="10497" width="3.875" style="26" customWidth="1"/>
    <col min="10498" max="10498" width="18.875" style="26" customWidth="1"/>
    <col min="10499" max="10499" width="4.875" style="26" customWidth="1"/>
    <col min="10500" max="10500" width="9.875" style="26" customWidth="1"/>
    <col min="10501" max="10501" width="8.5" style="26" customWidth="1"/>
    <col min="10502" max="10502" width="8.25" style="26" customWidth="1"/>
    <col min="10503" max="10505" width="7.375" style="26" customWidth="1"/>
    <col min="10506" max="10506" width="7.5" style="26" customWidth="1"/>
    <col min="10507" max="10507" width="7.75" style="26" customWidth="1"/>
    <col min="10508" max="10508" width="7.875" style="26" customWidth="1"/>
    <col min="10509" max="10510" width="9" style="26"/>
    <col min="10511" max="10512" width="8.125" style="26" customWidth="1"/>
    <col min="10513" max="10513" width="8.25" style="26" customWidth="1"/>
    <col min="10514" max="10752" width="9" style="26"/>
    <col min="10753" max="10753" width="3.875" style="26" customWidth="1"/>
    <col min="10754" max="10754" width="18.875" style="26" customWidth="1"/>
    <col min="10755" max="10755" width="4.875" style="26" customWidth="1"/>
    <col min="10756" max="10756" width="9.875" style="26" customWidth="1"/>
    <col min="10757" max="10757" width="8.5" style="26" customWidth="1"/>
    <col min="10758" max="10758" width="8.25" style="26" customWidth="1"/>
    <col min="10759" max="10761" width="7.375" style="26" customWidth="1"/>
    <col min="10762" max="10762" width="7.5" style="26" customWidth="1"/>
    <col min="10763" max="10763" width="7.75" style="26" customWidth="1"/>
    <col min="10764" max="10764" width="7.875" style="26" customWidth="1"/>
    <col min="10765" max="10766" width="9" style="26"/>
    <col min="10767" max="10768" width="8.125" style="26" customWidth="1"/>
    <col min="10769" max="10769" width="8.25" style="26" customWidth="1"/>
    <col min="10770" max="11008" width="9" style="26"/>
    <col min="11009" max="11009" width="3.875" style="26" customWidth="1"/>
    <col min="11010" max="11010" width="18.875" style="26" customWidth="1"/>
    <col min="11011" max="11011" width="4.875" style="26" customWidth="1"/>
    <col min="11012" max="11012" width="9.875" style="26" customWidth="1"/>
    <col min="11013" max="11013" width="8.5" style="26" customWidth="1"/>
    <col min="11014" max="11014" width="8.25" style="26" customWidth="1"/>
    <col min="11015" max="11017" width="7.375" style="26" customWidth="1"/>
    <col min="11018" max="11018" width="7.5" style="26" customWidth="1"/>
    <col min="11019" max="11019" width="7.75" style="26" customWidth="1"/>
    <col min="11020" max="11020" width="7.875" style="26" customWidth="1"/>
    <col min="11021" max="11022" width="9" style="26"/>
    <col min="11023" max="11024" width="8.125" style="26" customWidth="1"/>
    <col min="11025" max="11025" width="8.25" style="26" customWidth="1"/>
    <col min="11026" max="11264" width="9" style="26"/>
    <col min="11265" max="11265" width="3.875" style="26" customWidth="1"/>
    <col min="11266" max="11266" width="18.875" style="26" customWidth="1"/>
    <col min="11267" max="11267" width="4.875" style="26" customWidth="1"/>
    <col min="11268" max="11268" width="9.875" style="26" customWidth="1"/>
    <col min="11269" max="11269" width="8.5" style="26" customWidth="1"/>
    <col min="11270" max="11270" width="8.25" style="26" customWidth="1"/>
    <col min="11271" max="11273" width="7.375" style="26" customWidth="1"/>
    <col min="11274" max="11274" width="7.5" style="26" customWidth="1"/>
    <col min="11275" max="11275" width="7.75" style="26" customWidth="1"/>
    <col min="11276" max="11276" width="7.875" style="26" customWidth="1"/>
    <col min="11277" max="11278" width="9" style="26"/>
    <col min="11279" max="11280" width="8.125" style="26" customWidth="1"/>
    <col min="11281" max="11281" width="8.25" style="26" customWidth="1"/>
    <col min="11282" max="11520" width="9" style="26"/>
    <col min="11521" max="11521" width="3.875" style="26" customWidth="1"/>
    <col min="11522" max="11522" width="18.875" style="26" customWidth="1"/>
    <col min="11523" max="11523" width="4.875" style="26" customWidth="1"/>
    <col min="11524" max="11524" width="9.875" style="26" customWidth="1"/>
    <col min="11525" max="11525" width="8.5" style="26" customWidth="1"/>
    <col min="11526" max="11526" width="8.25" style="26" customWidth="1"/>
    <col min="11527" max="11529" width="7.375" style="26" customWidth="1"/>
    <col min="11530" max="11530" width="7.5" style="26" customWidth="1"/>
    <col min="11531" max="11531" width="7.75" style="26" customWidth="1"/>
    <col min="11532" max="11532" width="7.875" style="26" customWidth="1"/>
    <col min="11533" max="11534" width="9" style="26"/>
    <col min="11535" max="11536" width="8.125" style="26" customWidth="1"/>
    <col min="11537" max="11537" width="8.25" style="26" customWidth="1"/>
    <col min="11538" max="11776" width="9" style="26"/>
    <col min="11777" max="11777" width="3.875" style="26" customWidth="1"/>
    <col min="11778" max="11778" width="18.875" style="26" customWidth="1"/>
    <col min="11779" max="11779" width="4.875" style="26" customWidth="1"/>
    <col min="11780" max="11780" width="9.875" style="26" customWidth="1"/>
    <col min="11781" max="11781" width="8.5" style="26" customWidth="1"/>
    <col min="11782" max="11782" width="8.25" style="26" customWidth="1"/>
    <col min="11783" max="11785" width="7.375" style="26" customWidth="1"/>
    <col min="11786" max="11786" width="7.5" style="26" customWidth="1"/>
    <col min="11787" max="11787" width="7.75" style="26" customWidth="1"/>
    <col min="11788" max="11788" width="7.875" style="26" customWidth="1"/>
    <col min="11789" max="11790" width="9" style="26"/>
    <col min="11791" max="11792" width="8.125" style="26" customWidth="1"/>
    <col min="11793" max="11793" width="8.25" style="26" customWidth="1"/>
    <col min="11794" max="12032" width="9" style="26"/>
    <col min="12033" max="12033" width="3.875" style="26" customWidth="1"/>
    <col min="12034" max="12034" width="18.875" style="26" customWidth="1"/>
    <col min="12035" max="12035" width="4.875" style="26" customWidth="1"/>
    <col min="12036" max="12036" width="9.875" style="26" customWidth="1"/>
    <col min="12037" max="12037" width="8.5" style="26" customWidth="1"/>
    <col min="12038" max="12038" width="8.25" style="26" customWidth="1"/>
    <col min="12039" max="12041" width="7.375" style="26" customWidth="1"/>
    <col min="12042" max="12042" width="7.5" style="26" customWidth="1"/>
    <col min="12043" max="12043" width="7.75" style="26" customWidth="1"/>
    <col min="12044" max="12044" width="7.875" style="26" customWidth="1"/>
    <col min="12045" max="12046" width="9" style="26"/>
    <col min="12047" max="12048" width="8.125" style="26" customWidth="1"/>
    <col min="12049" max="12049" width="8.25" style="26" customWidth="1"/>
    <col min="12050" max="12288" width="9" style="26"/>
    <col min="12289" max="12289" width="3.875" style="26" customWidth="1"/>
    <col min="12290" max="12290" width="18.875" style="26" customWidth="1"/>
    <col min="12291" max="12291" width="4.875" style="26" customWidth="1"/>
    <col min="12292" max="12292" width="9.875" style="26" customWidth="1"/>
    <col min="12293" max="12293" width="8.5" style="26" customWidth="1"/>
    <col min="12294" max="12294" width="8.25" style="26" customWidth="1"/>
    <col min="12295" max="12297" width="7.375" style="26" customWidth="1"/>
    <col min="12298" max="12298" width="7.5" style="26" customWidth="1"/>
    <col min="12299" max="12299" width="7.75" style="26" customWidth="1"/>
    <col min="12300" max="12300" width="7.875" style="26" customWidth="1"/>
    <col min="12301" max="12302" width="9" style="26"/>
    <col min="12303" max="12304" width="8.125" style="26" customWidth="1"/>
    <col min="12305" max="12305" width="8.25" style="26" customWidth="1"/>
    <col min="12306" max="12544" width="9" style="26"/>
    <col min="12545" max="12545" width="3.875" style="26" customWidth="1"/>
    <col min="12546" max="12546" width="18.875" style="26" customWidth="1"/>
    <col min="12547" max="12547" width="4.875" style="26" customWidth="1"/>
    <col min="12548" max="12548" width="9.875" style="26" customWidth="1"/>
    <col min="12549" max="12549" width="8.5" style="26" customWidth="1"/>
    <col min="12550" max="12550" width="8.25" style="26" customWidth="1"/>
    <col min="12551" max="12553" width="7.375" style="26" customWidth="1"/>
    <col min="12554" max="12554" width="7.5" style="26" customWidth="1"/>
    <col min="12555" max="12555" width="7.75" style="26" customWidth="1"/>
    <col min="12556" max="12556" width="7.875" style="26" customWidth="1"/>
    <col min="12557" max="12558" width="9" style="26"/>
    <col min="12559" max="12560" width="8.125" style="26" customWidth="1"/>
    <col min="12561" max="12561" width="8.25" style="26" customWidth="1"/>
    <col min="12562" max="12800" width="9" style="26"/>
    <col min="12801" max="12801" width="3.875" style="26" customWidth="1"/>
    <col min="12802" max="12802" width="18.875" style="26" customWidth="1"/>
    <col min="12803" max="12803" width="4.875" style="26" customWidth="1"/>
    <col min="12804" max="12804" width="9.875" style="26" customWidth="1"/>
    <col min="12805" max="12805" width="8.5" style="26" customWidth="1"/>
    <col min="12806" max="12806" width="8.25" style="26" customWidth="1"/>
    <col min="12807" max="12809" width="7.375" style="26" customWidth="1"/>
    <col min="12810" max="12810" width="7.5" style="26" customWidth="1"/>
    <col min="12811" max="12811" width="7.75" style="26" customWidth="1"/>
    <col min="12812" max="12812" width="7.875" style="26" customWidth="1"/>
    <col min="12813" max="12814" width="9" style="26"/>
    <col min="12815" max="12816" width="8.125" style="26" customWidth="1"/>
    <col min="12817" max="12817" width="8.25" style="26" customWidth="1"/>
    <col min="12818" max="13056" width="9" style="26"/>
    <col min="13057" max="13057" width="3.875" style="26" customWidth="1"/>
    <col min="13058" max="13058" width="18.875" style="26" customWidth="1"/>
    <col min="13059" max="13059" width="4.875" style="26" customWidth="1"/>
    <col min="13060" max="13060" width="9.875" style="26" customWidth="1"/>
    <col min="13061" max="13061" width="8.5" style="26" customWidth="1"/>
    <col min="13062" max="13062" width="8.25" style="26" customWidth="1"/>
    <col min="13063" max="13065" width="7.375" style="26" customWidth="1"/>
    <col min="13066" max="13066" width="7.5" style="26" customWidth="1"/>
    <col min="13067" max="13067" width="7.75" style="26" customWidth="1"/>
    <col min="13068" max="13068" width="7.875" style="26" customWidth="1"/>
    <col min="13069" max="13070" width="9" style="26"/>
    <col min="13071" max="13072" width="8.125" style="26" customWidth="1"/>
    <col min="13073" max="13073" width="8.25" style="26" customWidth="1"/>
    <col min="13074" max="13312" width="9" style="26"/>
    <col min="13313" max="13313" width="3.875" style="26" customWidth="1"/>
    <col min="13314" max="13314" width="18.875" style="26" customWidth="1"/>
    <col min="13315" max="13315" width="4.875" style="26" customWidth="1"/>
    <col min="13316" max="13316" width="9.875" style="26" customWidth="1"/>
    <col min="13317" max="13317" width="8.5" style="26" customWidth="1"/>
    <col min="13318" max="13318" width="8.25" style="26" customWidth="1"/>
    <col min="13319" max="13321" width="7.375" style="26" customWidth="1"/>
    <col min="13322" max="13322" width="7.5" style="26" customWidth="1"/>
    <col min="13323" max="13323" width="7.75" style="26" customWidth="1"/>
    <col min="13324" max="13324" width="7.875" style="26" customWidth="1"/>
    <col min="13325" max="13326" width="9" style="26"/>
    <col min="13327" max="13328" width="8.125" style="26" customWidth="1"/>
    <col min="13329" max="13329" width="8.25" style="26" customWidth="1"/>
    <col min="13330" max="13568" width="9" style="26"/>
    <col min="13569" max="13569" width="3.875" style="26" customWidth="1"/>
    <col min="13570" max="13570" width="18.875" style="26" customWidth="1"/>
    <col min="13571" max="13571" width="4.875" style="26" customWidth="1"/>
    <col min="13572" max="13572" width="9.875" style="26" customWidth="1"/>
    <col min="13573" max="13573" width="8.5" style="26" customWidth="1"/>
    <col min="13574" max="13574" width="8.25" style="26" customWidth="1"/>
    <col min="13575" max="13577" width="7.375" style="26" customWidth="1"/>
    <col min="13578" max="13578" width="7.5" style="26" customWidth="1"/>
    <col min="13579" max="13579" width="7.75" style="26" customWidth="1"/>
    <col min="13580" max="13580" width="7.875" style="26" customWidth="1"/>
    <col min="13581" max="13582" width="9" style="26"/>
    <col min="13583" max="13584" width="8.125" style="26" customWidth="1"/>
    <col min="13585" max="13585" width="8.25" style="26" customWidth="1"/>
    <col min="13586" max="13824" width="9" style="26"/>
    <col min="13825" max="13825" width="3.875" style="26" customWidth="1"/>
    <col min="13826" max="13826" width="18.875" style="26" customWidth="1"/>
    <col min="13827" max="13827" width="4.875" style="26" customWidth="1"/>
    <col min="13828" max="13828" width="9.875" style="26" customWidth="1"/>
    <col min="13829" max="13829" width="8.5" style="26" customWidth="1"/>
    <col min="13830" max="13830" width="8.25" style="26" customWidth="1"/>
    <col min="13831" max="13833" width="7.375" style="26" customWidth="1"/>
    <col min="13834" max="13834" width="7.5" style="26" customWidth="1"/>
    <col min="13835" max="13835" width="7.75" style="26" customWidth="1"/>
    <col min="13836" max="13836" width="7.875" style="26" customWidth="1"/>
    <col min="13837" max="13838" width="9" style="26"/>
    <col min="13839" max="13840" width="8.125" style="26" customWidth="1"/>
    <col min="13841" max="13841" width="8.25" style="26" customWidth="1"/>
    <col min="13842" max="14080" width="9" style="26"/>
    <col min="14081" max="14081" width="3.875" style="26" customWidth="1"/>
    <col min="14082" max="14082" width="18.875" style="26" customWidth="1"/>
    <col min="14083" max="14083" width="4.875" style="26" customWidth="1"/>
    <col min="14084" max="14084" width="9.875" style="26" customWidth="1"/>
    <col min="14085" max="14085" width="8.5" style="26" customWidth="1"/>
    <col min="14086" max="14086" width="8.25" style="26" customWidth="1"/>
    <col min="14087" max="14089" width="7.375" style="26" customWidth="1"/>
    <col min="14090" max="14090" width="7.5" style="26" customWidth="1"/>
    <col min="14091" max="14091" width="7.75" style="26" customWidth="1"/>
    <col min="14092" max="14092" width="7.875" style="26" customWidth="1"/>
    <col min="14093" max="14094" width="9" style="26"/>
    <col min="14095" max="14096" width="8.125" style="26" customWidth="1"/>
    <col min="14097" max="14097" width="8.25" style="26" customWidth="1"/>
    <col min="14098" max="14336" width="9" style="26"/>
    <col min="14337" max="14337" width="3.875" style="26" customWidth="1"/>
    <col min="14338" max="14338" width="18.875" style="26" customWidth="1"/>
    <col min="14339" max="14339" width="4.875" style="26" customWidth="1"/>
    <col min="14340" max="14340" width="9.875" style="26" customWidth="1"/>
    <col min="14341" max="14341" width="8.5" style="26" customWidth="1"/>
    <col min="14342" max="14342" width="8.25" style="26" customWidth="1"/>
    <col min="14343" max="14345" width="7.375" style="26" customWidth="1"/>
    <col min="14346" max="14346" width="7.5" style="26" customWidth="1"/>
    <col min="14347" max="14347" width="7.75" style="26" customWidth="1"/>
    <col min="14348" max="14348" width="7.875" style="26" customWidth="1"/>
    <col min="14349" max="14350" width="9" style="26"/>
    <col min="14351" max="14352" width="8.125" style="26" customWidth="1"/>
    <col min="14353" max="14353" width="8.25" style="26" customWidth="1"/>
    <col min="14354" max="14592" width="9" style="26"/>
    <col min="14593" max="14593" width="3.875" style="26" customWidth="1"/>
    <col min="14594" max="14594" width="18.875" style="26" customWidth="1"/>
    <col min="14595" max="14595" width="4.875" style="26" customWidth="1"/>
    <col min="14596" max="14596" width="9.875" style="26" customWidth="1"/>
    <col min="14597" max="14597" width="8.5" style="26" customWidth="1"/>
    <col min="14598" max="14598" width="8.25" style="26" customWidth="1"/>
    <col min="14599" max="14601" width="7.375" style="26" customWidth="1"/>
    <col min="14602" max="14602" width="7.5" style="26" customWidth="1"/>
    <col min="14603" max="14603" width="7.75" style="26" customWidth="1"/>
    <col min="14604" max="14604" width="7.875" style="26" customWidth="1"/>
    <col min="14605" max="14606" width="9" style="26"/>
    <col min="14607" max="14608" width="8.125" style="26" customWidth="1"/>
    <col min="14609" max="14609" width="8.25" style="26" customWidth="1"/>
    <col min="14610" max="14848" width="9" style="26"/>
    <col min="14849" max="14849" width="3.875" style="26" customWidth="1"/>
    <col min="14850" max="14850" width="18.875" style="26" customWidth="1"/>
    <col min="14851" max="14851" width="4.875" style="26" customWidth="1"/>
    <col min="14852" max="14852" width="9.875" style="26" customWidth="1"/>
    <col min="14853" max="14853" width="8.5" style="26" customWidth="1"/>
    <col min="14854" max="14854" width="8.25" style="26" customWidth="1"/>
    <col min="14855" max="14857" width="7.375" style="26" customWidth="1"/>
    <col min="14858" max="14858" width="7.5" style="26" customWidth="1"/>
    <col min="14859" max="14859" width="7.75" style="26" customWidth="1"/>
    <col min="14860" max="14860" width="7.875" style="26" customWidth="1"/>
    <col min="14861" max="14862" width="9" style="26"/>
    <col min="14863" max="14864" width="8.125" style="26" customWidth="1"/>
    <col min="14865" max="14865" width="8.25" style="26" customWidth="1"/>
    <col min="14866" max="15104" width="9" style="26"/>
    <col min="15105" max="15105" width="3.875" style="26" customWidth="1"/>
    <col min="15106" max="15106" width="18.875" style="26" customWidth="1"/>
    <col min="15107" max="15107" width="4.875" style="26" customWidth="1"/>
    <col min="15108" max="15108" width="9.875" style="26" customWidth="1"/>
    <col min="15109" max="15109" width="8.5" style="26" customWidth="1"/>
    <col min="15110" max="15110" width="8.25" style="26" customWidth="1"/>
    <col min="15111" max="15113" width="7.375" style="26" customWidth="1"/>
    <col min="15114" max="15114" width="7.5" style="26" customWidth="1"/>
    <col min="15115" max="15115" width="7.75" style="26" customWidth="1"/>
    <col min="15116" max="15116" width="7.875" style="26" customWidth="1"/>
    <col min="15117" max="15118" width="9" style="26"/>
    <col min="15119" max="15120" width="8.125" style="26" customWidth="1"/>
    <col min="15121" max="15121" width="8.25" style="26" customWidth="1"/>
    <col min="15122" max="15360" width="9" style="26"/>
    <col min="15361" max="15361" width="3.875" style="26" customWidth="1"/>
    <col min="15362" max="15362" width="18.875" style="26" customWidth="1"/>
    <col min="15363" max="15363" width="4.875" style="26" customWidth="1"/>
    <col min="15364" max="15364" width="9.875" style="26" customWidth="1"/>
    <col min="15365" max="15365" width="8.5" style="26" customWidth="1"/>
    <col min="15366" max="15366" width="8.25" style="26" customWidth="1"/>
    <col min="15367" max="15369" width="7.375" style="26" customWidth="1"/>
    <col min="15370" max="15370" width="7.5" style="26" customWidth="1"/>
    <col min="15371" max="15371" width="7.75" style="26" customWidth="1"/>
    <col min="15372" max="15372" width="7.875" style="26" customWidth="1"/>
    <col min="15373" max="15374" width="9" style="26"/>
    <col min="15375" max="15376" width="8.125" style="26" customWidth="1"/>
    <col min="15377" max="15377" width="8.25" style="26" customWidth="1"/>
    <col min="15378" max="15616" width="9" style="26"/>
    <col min="15617" max="15617" width="3.875" style="26" customWidth="1"/>
    <col min="15618" max="15618" width="18.875" style="26" customWidth="1"/>
    <col min="15619" max="15619" width="4.875" style="26" customWidth="1"/>
    <col min="15620" max="15620" width="9.875" style="26" customWidth="1"/>
    <col min="15621" max="15621" width="8.5" style="26" customWidth="1"/>
    <col min="15622" max="15622" width="8.25" style="26" customWidth="1"/>
    <col min="15623" max="15625" width="7.375" style="26" customWidth="1"/>
    <col min="15626" max="15626" width="7.5" style="26" customWidth="1"/>
    <col min="15627" max="15627" width="7.75" style="26" customWidth="1"/>
    <col min="15628" max="15628" width="7.875" style="26" customWidth="1"/>
    <col min="15629" max="15630" width="9" style="26"/>
    <col min="15631" max="15632" width="8.125" style="26" customWidth="1"/>
    <col min="15633" max="15633" width="8.25" style="26" customWidth="1"/>
    <col min="15634" max="15872" width="9" style="26"/>
    <col min="15873" max="15873" width="3.875" style="26" customWidth="1"/>
    <col min="15874" max="15874" width="18.875" style="26" customWidth="1"/>
    <col min="15875" max="15875" width="4.875" style="26" customWidth="1"/>
    <col min="15876" max="15876" width="9.875" style="26" customWidth="1"/>
    <col min="15877" max="15877" width="8.5" style="26" customWidth="1"/>
    <col min="15878" max="15878" width="8.25" style="26" customWidth="1"/>
    <col min="15879" max="15881" width="7.375" style="26" customWidth="1"/>
    <col min="15882" max="15882" width="7.5" style="26" customWidth="1"/>
    <col min="15883" max="15883" width="7.75" style="26" customWidth="1"/>
    <col min="15884" max="15884" width="7.875" style="26" customWidth="1"/>
    <col min="15885" max="15886" width="9" style="26"/>
    <col min="15887" max="15888" width="8.125" style="26" customWidth="1"/>
    <col min="15889" max="15889" width="8.25" style="26" customWidth="1"/>
    <col min="15890" max="16128" width="9" style="26"/>
    <col min="16129" max="16129" width="3.875" style="26" customWidth="1"/>
    <col min="16130" max="16130" width="18.875" style="26" customWidth="1"/>
    <col min="16131" max="16131" width="4.875" style="26" customWidth="1"/>
    <col min="16132" max="16132" width="9.875" style="26" customWidth="1"/>
    <col min="16133" max="16133" width="8.5" style="26" customWidth="1"/>
    <col min="16134" max="16134" width="8.25" style="26" customWidth="1"/>
    <col min="16135" max="16137" width="7.375" style="26" customWidth="1"/>
    <col min="16138" max="16138" width="7.5" style="26" customWidth="1"/>
    <col min="16139" max="16139" width="7.75" style="26" customWidth="1"/>
    <col min="16140" max="16140" width="7.875" style="26" customWidth="1"/>
    <col min="16141" max="16142" width="9" style="26"/>
    <col min="16143" max="16144" width="8.125" style="26" customWidth="1"/>
    <col min="16145" max="16145" width="8.25" style="26" customWidth="1"/>
    <col min="16146" max="16384" width="9" style="26"/>
  </cols>
  <sheetData>
    <row r="1" spans="1:21">
      <c r="A1" s="56" t="s">
        <v>88</v>
      </c>
    </row>
    <row r="2" spans="1:21" ht="18.75">
      <c r="B2" s="22" t="s">
        <v>89</v>
      </c>
      <c r="C2" s="27"/>
      <c r="D2" s="27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"/>
      <c r="S2" s="3"/>
      <c r="T2" s="3"/>
    </row>
    <row r="3" spans="1:21" ht="21" customHeight="1">
      <c r="A3" s="23"/>
      <c r="B3" s="22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1" ht="21" customHeight="1">
      <c r="A4" s="2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1" s="29" customFormat="1" ht="21" customHeight="1">
      <c r="A5" s="23"/>
      <c r="B5" s="24"/>
      <c r="C5" s="24"/>
      <c r="D5" s="24"/>
      <c r="E5" s="28" t="s">
        <v>91</v>
      </c>
      <c r="F5" s="24" t="s">
        <v>82</v>
      </c>
      <c r="G5" s="24" t="s">
        <v>85</v>
      </c>
      <c r="H5" s="28" t="s">
        <v>84</v>
      </c>
      <c r="I5" s="24" t="s">
        <v>87</v>
      </c>
      <c r="J5" s="24" t="s">
        <v>86</v>
      </c>
      <c r="K5" s="28"/>
      <c r="L5" s="24"/>
      <c r="M5" s="24"/>
      <c r="N5" s="24"/>
      <c r="O5" s="24"/>
      <c r="P5" s="28"/>
      <c r="Q5" s="25"/>
    </row>
    <row r="6" spans="1:21" ht="28.5" customHeight="1">
      <c r="A6" s="5" t="s">
        <v>0</v>
      </c>
      <c r="B6" s="20" t="s">
        <v>22</v>
      </c>
      <c r="C6" s="570" t="s">
        <v>23</v>
      </c>
      <c r="D6" s="570"/>
      <c r="E6" s="20" t="s">
        <v>109</v>
      </c>
      <c r="F6" s="20" t="s">
        <v>108</v>
      </c>
      <c r="G6" s="20" t="s">
        <v>117</v>
      </c>
      <c r="H6" s="20" t="s">
        <v>108</v>
      </c>
      <c r="I6" s="20" t="s">
        <v>117</v>
      </c>
      <c r="J6" s="20" t="s">
        <v>114</v>
      </c>
      <c r="K6" s="20" t="s">
        <v>118</v>
      </c>
      <c r="L6" s="20" t="s">
        <v>108</v>
      </c>
      <c r="M6" s="20" t="s">
        <v>119</v>
      </c>
      <c r="N6" s="20" t="s">
        <v>115</v>
      </c>
      <c r="O6" s="20" t="s">
        <v>116</v>
      </c>
      <c r="P6" s="20"/>
      <c r="Q6" s="20" t="s">
        <v>94</v>
      </c>
      <c r="R6" s="20" t="s">
        <v>95</v>
      </c>
      <c r="S6" s="20" t="s">
        <v>96</v>
      </c>
      <c r="T6" s="26" t="s">
        <v>97</v>
      </c>
    </row>
    <row r="7" spans="1:21">
      <c r="A7" s="30">
        <v>1</v>
      </c>
      <c r="B7" s="31" t="s">
        <v>28</v>
      </c>
      <c r="C7" s="13"/>
      <c r="D7" s="32"/>
      <c r="E7" s="33">
        <v>4.74</v>
      </c>
      <c r="F7" s="33">
        <v>3.99</v>
      </c>
      <c r="G7" s="33">
        <v>3.33</v>
      </c>
      <c r="H7" s="33">
        <v>3.99</v>
      </c>
      <c r="I7" s="33">
        <v>3.33</v>
      </c>
      <c r="J7" s="33">
        <v>3</v>
      </c>
      <c r="K7" s="33">
        <v>3.66</v>
      </c>
      <c r="L7" s="33">
        <v>3.99</v>
      </c>
      <c r="M7" s="33">
        <f t="shared" ref="M7" si="0">+L7+0.33</f>
        <v>4.32</v>
      </c>
      <c r="N7" s="33">
        <f>+M7+0.33</f>
        <v>4.6500000000000004</v>
      </c>
      <c r="O7" s="33">
        <f>+N7+0.33</f>
        <v>4.9800000000000004</v>
      </c>
      <c r="P7" s="33"/>
      <c r="Q7" s="33"/>
      <c r="R7" s="33"/>
      <c r="S7" s="33"/>
    </row>
    <row r="8" spans="1:21">
      <c r="A8" s="30">
        <v>2</v>
      </c>
      <c r="B8" s="31" t="s">
        <v>29</v>
      </c>
      <c r="C8" s="34"/>
      <c r="D8" s="35"/>
      <c r="E8" s="21">
        <v>1490000</v>
      </c>
      <c r="F8" s="21">
        <v>1490000</v>
      </c>
      <c r="G8" s="21">
        <v>1490000</v>
      </c>
      <c r="H8" s="21">
        <v>1490000</v>
      </c>
      <c r="I8" s="21">
        <v>1490000</v>
      </c>
      <c r="J8" s="21">
        <v>1490000</v>
      </c>
      <c r="K8" s="21">
        <v>1490000</v>
      </c>
      <c r="L8" s="21">
        <v>1490000</v>
      </c>
      <c r="M8" s="21">
        <v>1490000</v>
      </c>
      <c r="N8" s="21">
        <v>1490000</v>
      </c>
      <c r="O8" s="21">
        <v>1490000</v>
      </c>
      <c r="P8" s="21">
        <v>1490000</v>
      </c>
      <c r="Q8" s="36"/>
      <c r="R8" s="36"/>
      <c r="S8" s="36"/>
    </row>
    <row r="9" spans="1:21">
      <c r="A9" s="30">
        <v>3</v>
      </c>
      <c r="B9" s="31" t="s">
        <v>30</v>
      </c>
      <c r="C9" s="34"/>
      <c r="D9" s="35"/>
      <c r="E9" s="37">
        <f>E7*E8</f>
        <v>7062600</v>
      </c>
      <c r="F9" s="37">
        <f t="shared" ref="F9:P9" si="1">F7*F8</f>
        <v>5945100</v>
      </c>
      <c r="G9" s="37">
        <f t="shared" si="1"/>
        <v>4961700</v>
      </c>
      <c r="H9" s="37">
        <f t="shared" si="1"/>
        <v>5945100</v>
      </c>
      <c r="I9" s="37">
        <f t="shared" si="1"/>
        <v>4961700</v>
      </c>
      <c r="J9" s="37">
        <f t="shared" si="1"/>
        <v>4470000</v>
      </c>
      <c r="K9" s="37">
        <f t="shared" si="1"/>
        <v>5453400</v>
      </c>
      <c r="L9" s="37">
        <f t="shared" si="1"/>
        <v>5945100</v>
      </c>
      <c r="M9" s="37">
        <f t="shared" si="1"/>
        <v>6436800</v>
      </c>
      <c r="N9" s="37">
        <f t="shared" si="1"/>
        <v>6928500.0000000009</v>
      </c>
      <c r="O9" s="37">
        <f t="shared" si="1"/>
        <v>7420200.0000000009</v>
      </c>
      <c r="P9" s="37">
        <f t="shared" si="1"/>
        <v>0</v>
      </c>
      <c r="Q9" s="21">
        <v>4500000</v>
      </c>
      <c r="R9" s="21">
        <v>1500000</v>
      </c>
      <c r="S9" s="21">
        <v>5000000</v>
      </c>
    </row>
    <row r="10" spans="1:21">
      <c r="A10" s="30">
        <v>4</v>
      </c>
      <c r="B10" s="32" t="s">
        <v>31</v>
      </c>
      <c r="C10" s="38">
        <v>0.6</v>
      </c>
      <c r="D10" s="35" t="s">
        <v>32</v>
      </c>
      <c r="E10" s="39">
        <f>+E8*0.4</f>
        <v>596000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26">
        <f>0.6*O8</f>
        <v>894000</v>
      </c>
    </row>
    <row r="11" spans="1:21">
      <c r="A11" s="30"/>
      <c r="B11" s="32"/>
      <c r="C11" s="38">
        <v>0.3</v>
      </c>
      <c r="D11" s="35" t="s">
        <v>32</v>
      </c>
      <c r="E11" s="39"/>
      <c r="F11" s="39">
        <f>+C11*F8</f>
        <v>447000</v>
      </c>
      <c r="G11" s="39"/>
      <c r="H11" s="39"/>
      <c r="I11" s="39"/>
      <c r="J11" s="39"/>
      <c r="K11" s="40"/>
      <c r="L11" s="39"/>
      <c r="M11" s="41"/>
      <c r="N11" s="41"/>
      <c r="O11" s="39"/>
      <c r="P11" s="39"/>
      <c r="Q11" s="39"/>
      <c r="R11" s="39"/>
      <c r="S11" s="39"/>
    </row>
    <row r="12" spans="1:21" ht="25.5">
      <c r="A12" s="30"/>
      <c r="B12" s="32" t="s">
        <v>33</v>
      </c>
      <c r="C12" s="38">
        <v>0.1</v>
      </c>
      <c r="D12" s="35" t="s">
        <v>32</v>
      </c>
      <c r="E12" s="39">
        <f>+C12*E8</f>
        <v>149000</v>
      </c>
      <c r="F12" s="39"/>
      <c r="G12" s="39"/>
      <c r="H12" s="39"/>
      <c r="I12" s="39">
        <f>+C12*I8</f>
        <v>149000</v>
      </c>
      <c r="J12" s="39"/>
      <c r="K12" s="39"/>
      <c r="L12" s="41"/>
      <c r="M12" s="41"/>
      <c r="N12" s="41"/>
      <c r="O12" s="39"/>
      <c r="P12" s="39"/>
      <c r="Q12" s="39"/>
      <c r="R12" s="39"/>
      <c r="S12" s="39"/>
      <c r="U12" s="26">
        <v>17.5</v>
      </c>
    </row>
    <row r="13" spans="1:21">
      <c r="A13" s="30"/>
      <c r="B13" s="32" t="s">
        <v>98</v>
      </c>
      <c r="C13" s="38"/>
      <c r="D13" s="35"/>
      <c r="E13" s="39">
        <f>+SUM(E9:E11)</f>
        <v>7658600</v>
      </c>
      <c r="F13" s="39">
        <f t="shared" ref="F13:P13" si="2">+SUM(F9:F11)</f>
        <v>6392100</v>
      </c>
      <c r="G13" s="39">
        <f t="shared" si="2"/>
        <v>4961700</v>
      </c>
      <c r="H13" s="39">
        <f t="shared" si="2"/>
        <v>5945100</v>
      </c>
      <c r="I13" s="39">
        <f t="shared" si="2"/>
        <v>4961700</v>
      </c>
      <c r="J13" s="39">
        <f t="shared" si="2"/>
        <v>4470000</v>
      </c>
      <c r="K13" s="39">
        <f t="shared" si="2"/>
        <v>5453400</v>
      </c>
      <c r="L13" s="39">
        <f t="shared" si="2"/>
        <v>5945100</v>
      </c>
      <c r="M13" s="39">
        <f t="shared" si="2"/>
        <v>6436800</v>
      </c>
      <c r="N13" s="39">
        <f t="shared" si="2"/>
        <v>6928500.0000000009</v>
      </c>
      <c r="O13" s="39">
        <f t="shared" si="2"/>
        <v>7420200.0000000009</v>
      </c>
      <c r="P13" s="39">
        <f t="shared" si="2"/>
        <v>0</v>
      </c>
      <c r="Q13" s="39"/>
      <c r="R13" s="39"/>
      <c r="S13" s="39"/>
    </row>
    <row r="14" spans="1:21">
      <c r="A14" s="30">
        <v>5</v>
      </c>
      <c r="B14" s="32" t="s">
        <v>34</v>
      </c>
      <c r="C14" s="42">
        <v>0.17499999999999999</v>
      </c>
      <c r="D14" s="35" t="s">
        <v>35</v>
      </c>
      <c r="E14" s="39">
        <f>+$E$13*$C$14</f>
        <v>1340255</v>
      </c>
      <c r="F14" s="39">
        <f>+F$13*$C14</f>
        <v>1118617.5</v>
      </c>
      <c r="G14" s="39">
        <f>+G$13*$C14</f>
        <v>868297.5</v>
      </c>
      <c r="H14" s="39">
        <f t="shared" ref="H14:P15" si="3">+H$13*$C14</f>
        <v>1040392.4999999999</v>
      </c>
      <c r="I14" s="39">
        <f t="shared" si="3"/>
        <v>868297.5</v>
      </c>
      <c r="J14" s="39">
        <f t="shared" si="3"/>
        <v>782250</v>
      </c>
      <c r="K14" s="39">
        <f t="shared" si="3"/>
        <v>954344.99999999988</v>
      </c>
      <c r="L14" s="39">
        <f t="shared" si="3"/>
        <v>1040392.4999999999</v>
      </c>
      <c r="M14" s="39">
        <f t="shared" si="3"/>
        <v>1126440</v>
      </c>
      <c r="N14" s="39">
        <f t="shared" si="3"/>
        <v>1212487.5</v>
      </c>
      <c r="O14" s="39">
        <f t="shared" si="3"/>
        <v>1298535</v>
      </c>
      <c r="P14" s="39">
        <f t="shared" si="3"/>
        <v>0</v>
      </c>
      <c r="Q14" s="39"/>
      <c r="R14" s="39"/>
      <c r="S14" s="39"/>
      <c r="U14" s="26">
        <v>3</v>
      </c>
    </row>
    <row r="15" spans="1:21">
      <c r="A15" s="30">
        <v>6</v>
      </c>
      <c r="B15" s="32" t="s">
        <v>36</v>
      </c>
      <c r="C15" s="42">
        <v>0.03</v>
      </c>
      <c r="D15" s="35" t="s">
        <v>35</v>
      </c>
      <c r="E15" s="39">
        <f>+$E$13*$C15</f>
        <v>229758</v>
      </c>
      <c r="F15" s="39">
        <f>+F$13*$C15</f>
        <v>191763</v>
      </c>
      <c r="G15" s="39">
        <f>+G$13*$C15</f>
        <v>148851</v>
      </c>
      <c r="H15" s="39">
        <f t="shared" si="3"/>
        <v>178353</v>
      </c>
      <c r="I15" s="39">
        <f t="shared" si="3"/>
        <v>148851</v>
      </c>
      <c r="J15" s="39">
        <f t="shared" si="3"/>
        <v>134100</v>
      </c>
      <c r="K15" s="39">
        <f t="shared" si="3"/>
        <v>163602</v>
      </c>
      <c r="L15" s="39">
        <f t="shared" si="3"/>
        <v>178353</v>
      </c>
      <c r="M15" s="39">
        <f t="shared" si="3"/>
        <v>193104</v>
      </c>
      <c r="N15" s="39">
        <f t="shared" si="3"/>
        <v>207855.00000000003</v>
      </c>
      <c r="O15" s="39">
        <f t="shared" si="3"/>
        <v>222606.00000000003</v>
      </c>
      <c r="P15" s="39">
        <f t="shared" si="3"/>
        <v>0</v>
      </c>
      <c r="Q15" s="39"/>
      <c r="R15" s="39"/>
      <c r="S15" s="39"/>
      <c r="U15" s="26">
        <v>1</v>
      </c>
    </row>
    <row r="16" spans="1:21">
      <c r="A16" s="30">
        <v>7</v>
      </c>
      <c r="B16" s="32" t="s">
        <v>37</v>
      </c>
      <c r="C16" s="42">
        <v>0.01</v>
      </c>
      <c r="D16" s="35" t="s">
        <v>35</v>
      </c>
      <c r="E16" s="39">
        <f>+$E$13*$C16</f>
        <v>76586</v>
      </c>
      <c r="F16" s="39">
        <f t="shared" ref="F16:P17" si="4">+F$13*$C16</f>
        <v>63921</v>
      </c>
      <c r="G16" s="39">
        <f t="shared" si="4"/>
        <v>49617</v>
      </c>
      <c r="H16" s="39">
        <f t="shared" si="4"/>
        <v>59451</v>
      </c>
      <c r="I16" s="39">
        <f t="shared" si="4"/>
        <v>49617</v>
      </c>
      <c r="J16" s="39">
        <f t="shared" si="4"/>
        <v>44700</v>
      </c>
      <c r="K16" s="39">
        <f t="shared" si="4"/>
        <v>54534</v>
      </c>
      <c r="L16" s="39">
        <f t="shared" si="4"/>
        <v>59451</v>
      </c>
      <c r="M16" s="39">
        <f t="shared" si="4"/>
        <v>64368</v>
      </c>
      <c r="N16" s="39">
        <f t="shared" si="4"/>
        <v>69285.000000000015</v>
      </c>
      <c r="O16" s="39">
        <f t="shared" si="4"/>
        <v>74202.000000000015</v>
      </c>
      <c r="P16" s="39">
        <f t="shared" si="4"/>
        <v>0</v>
      </c>
      <c r="Q16" s="39"/>
      <c r="R16" s="39"/>
      <c r="S16" s="39"/>
      <c r="U16" s="26">
        <v>2</v>
      </c>
    </row>
    <row r="17" spans="1:19">
      <c r="A17" s="30">
        <v>8</v>
      </c>
      <c r="B17" s="32" t="s">
        <v>99</v>
      </c>
      <c r="C17" s="42">
        <v>0.02</v>
      </c>
      <c r="D17" s="35" t="s">
        <v>35</v>
      </c>
      <c r="E17" s="39">
        <f>+$E$13*$C17</f>
        <v>153172</v>
      </c>
      <c r="F17" s="39">
        <f t="shared" si="4"/>
        <v>127842</v>
      </c>
      <c r="G17" s="39">
        <f t="shared" si="4"/>
        <v>99234</v>
      </c>
      <c r="H17" s="39">
        <f t="shared" si="4"/>
        <v>118902</v>
      </c>
      <c r="I17" s="39">
        <f t="shared" si="4"/>
        <v>99234</v>
      </c>
      <c r="J17" s="39">
        <f t="shared" si="4"/>
        <v>89400</v>
      </c>
      <c r="K17" s="39">
        <f t="shared" si="4"/>
        <v>109068</v>
      </c>
      <c r="L17" s="39">
        <f t="shared" si="4"/>
        <v>118902</v>
      </c>
      <c r="M17" s="39">
        <f t="shared" si="4"/>
        <v>128736</v>
      </c>
      <c r="N17" s="39">
        <f t="shared" si="4"/>
        <v>138570.00000000003</v>
      </c>
      <c r="O17" s="39">
        <f t="shared" si="4"/>
        <v>148404.00000000003</v>
      </c>
      <c r="P17" s="39">
        <f t="shared" si="4"/>
        <v>0</v>
      </c>
      <c r="Q17" s="39"/>
      <c r="R17" s="39"/>
      <c r="S17" s="39"/>
    </row>
    <row r="18" spans="1:19">
      <c r="A18" s="30">
        <v>8</v>
      </c>
      <c r="B18" s="43" t="s">
        <v>38</v>
      </c>
      <c r="C18" s="44"/>
      <c r="D18" s="45"/>
      <c r="E18" s="46">
        <f>+E13+E12+E14+E15+E16+E17</f>
        <v>9607371</v>
      </c>
      <c r="F18" s="46">
        <f t="shared" ref="F18:O18" si="5">+F13+F12+F14+F15+F16+F17</f>
        <v>7894243.5</v>
      </c>
      <c r="G18" s="46">
        <f t="shared" si="5"/>
        <v>6127699.5</v>
      </c>
      <c r="H18" s="46">
        <f t="shared" si="5"/>
        <v>7342198.5</v>
      </c>
      <c r="I18" s="46">
        <f t="shared" si="5"/>
        <v>6276699.5</v>
      </c>
      <c r="J18" s="46">
        <f t="shared" si="5"/>
        <v>5520450</v>
      </c>
      <c r="K18" s="46">
        <f t="shared" si="5"/>
        <v>6734949</v>
      </c>
      <c r="L18" s="46">
        <f t="shared" si="5"/>
        <v>7342198.5</v>
      </c>
      <c r="M18" s="46">
        <f t="shared" si="5"/>
        <v>7949448</v>
      </c>
      <c r="N18" s="46">
        <f t="shared" si="5"/>
        <v>8556697.5000000019</v>
      </c>
      <c r="O18" s="46">
        <f t="shared" si="5"/>
        <v>9163947</v>
      </c>
      <c r="P18" s="46">
        <f t="shared" ref="P18" si="6">+P13+P12+P14+P15+P16+P17</f>
        <v>0</v>
      </c>
      <c r="Q18" s="46">
        <f t="shared" ref="Q18:S18" si="7">+Q13+Q12+Q14+Q15+Q16+Q17</f>
        <v>0</v>
      </c>
      <c r="R18" s="46">
        <f t="shared" si="7"/>
        <v>0</v>
      </c>
      <c r="S18" s="46">
        <f t="shared" si="7"/>
        <v>0</v>
      </c>
    </row>
    <row r="19" spans="1:19">
      <c r="A19" s="30">
        <v>9</v>
      </c>
      <c r="B19" s="47" t="s">
        <v>39</v>
      </c>
      <c r="C19" s="44"/>
      <c r="D19" s="45"/>
      <c r="E19" s="48">
        <f t="shared" ref="E19:P19" si="8">E18/22</f>
        <v>436698.68181818182</v>
      </c>
      <c r="F19" s="48">
        <f t="shared" si="8"/>
        <v>358829.25</v>
      </c>
      <c r="G19" s="48">
        <f t="shared" si="8"/>
        <v>278531.79545454547</v>
      </c>
      <c r="H19" s="48">
        <f t="shared" si="8"/>
        <v>333736.29545454547</v>
      </c>
      <c r="I19" s="48">
        <f t="shared" si="8"/>
        <v>285304.52272727271</v>
      </c>
      <c r="J19" s="48">
        <f t="shared" si="8"/>
        <v>250929.54545454544</v>
      </c>
      <c r="K19" s="48">
        <f t="shared" si="8"/>
        <v>306134.04545454547</v>
      </c>
      <c r="L19" s="48">
        <f t="shared" si="8"/>
        <v>333736.29545454547</v>
      </c>
      <c r="M19" s="48">
        <f t="shared" si="8"/>
        <v>361338.54545454547</v>
      </c>
      <c r="N19" s="48">
        <f t="shared" si="8"/>
        <v>388940.79545454553</v>
      </c>
      <c r="O19" s="48">
        <f t="shared" si="8"/>
        <v>416543.04545454547</v>
      </c>
      <c r="P19" s="48">
        <f t="shared" si="8"/>
        <v>0</v>
      </c>
      <c r="Q19" s="48">
        <f>+Q18/30</f>
        <v>0</v>
      </c>
      <c r="R19" s="48">
        <f>+R18/30</f>
        <v>0</v>
      </c>
      <c r="S19" s="48">
        <f>+S18/30</f>
        <v>0</v>
      </c>
    </row>
    <row r="20" spans="1:19">
      <c r="A20" s="63">
        <v>10</v>
      </c>
      <c r="B20" s="47" t="s">
        <v>137</v>
      </c>
      <c r="C20" s="64"/>
      <c r="D20" s="63"/>
      <c r="E20" s="66">
        <f>+E19/8</f>
        <v>54587.335227272728</v>
      </c>
      <c r="F20" s="66">
        <f t="shared" ref="F20:O20" si="9">+F19/8</f>
        <v>44853.65625</v>
      </c>
      <c r="G20" s="66">
        <f t="shared" si="9"/>
        <v>34816.474431818184</v>
      </c>
      <c r="H20" s="66">
        <f t="shared" si="9"/>
        <v>41717.036931818184</v>
      </c>
      <c r="I20" s="66">
        <f t="shared" si="9"/>
        <v>35663.065340909088</v>
      </c>
      <c r="J20" s="66">
        <f t="shared" si="9"/>
        <v>31366.19318181818</v>
      </c>
      <c r="K20" s="66">
        <f t="shared" si="9"/>
        <v>38266.755681818184</v>
      </c>
      <c r="L20" s="66">
        <f t="shared" si="9"/>
        <v>41717.036931818184</v>
      </c>
      <c r="M20" s="66">
        <f t="shared" si="9"/>
        <v>45167.318181818184</v>
      </c>
      <c r="N20" s="66">
        <f t="shared" si="9"/>
        <v>48617.599431818191</v>
      </c>
      <c r="O20" s="66">
        <f t="shared" si="9"/>
        <v>52067.880681818184</v>
      </c>
      <c r="P20" s="66"/>
      <c r="Q20" s="66"/>
      <c r="R20" s="67"/>
      <c r="S20" s="68"/>
    </row>
    <row r="26" spans="1:19" ht="18.75">
      <c r="B26" s="22" t="s">
        <v>103</v>
      </c>
      <c r="C26" s="27"/>
      <c r="D26" s="27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9" ht="18.75">
      <c r="A27" s="23"/>
      <c r="B27" s="22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9" ht="18.75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9" s="52" customFormat="1" ht="16.5" customHeight="1">
      <c r="A29" s="49"/>
      <c r="B29" s="50"/>
      <c r="C29" s="50"/>
      <c r="D29" s="50"/>
      <c r="E29" s="50" t="s">
        <v>93</v>
      </c>
      <c r="F29" s="50" t="s">
        <v>106</v>
      </c>
      <c r="G29" s="50" t="s">
        <v>83</v>
      </c>
      <c r="H29" s="50" t="s">
        <v>104</v>
      </c>
      <c r="I29" s="50" t="s">
        <v>92</v>
      </c>
      <c r="J29" s="50" t="s">
        <v>105</v>
      </c>
      <c r="K29" s="50" t="s">
        <v>107</v>
      </c>
      <c r="L29" s="50" t="s">
        <v>110</v>
      </c>
      <c r="M29" s="50"/>
      <c r="N29" s="50"/>
      <c r="O29" s="50"/>
      <c r="P29" s="50"/>
      <c r="Q29" s="51"/>
    </row>
    <row r="30" spans="1:19" ht="25.5">
      <c r="A30" s="5" t="s">
        <v>0</v>
      </c>
      <c r="B30" s="20" t="s">
        <v>22</v>
      </c>
      <c r="C30" s="571" t="s">
        <v>23</v>
      </c>
      <c r="D30" s="572"/>
      <c r="E30" s="20" t="s">
        <v>115</v>
      </c>
      <c r="F30" s="20" t="s">
        <v>116</v>
      </c>
      <c r="G30" s="20" t="s">
        <v>109</v>
      </c>
      <c r="H30" s="20" t="s">
        <v>108</v>
      </c>
      <c r="I30" s="20" t="s">
        <v>114</v>
      </c>
      <c r="J30" s="20" t="s">
        <v>113</v>
      </c>
      <c r="K30" s="20" t="s">
        <v>112</v>
      </c>
      <c r="L30" s="20" t="s">
        <v>111</v>
      </c>
      <c r="M30" s="20" t="s">
        <v>100</v>
      </c>
      <c r="N30" s="20" t="s">
        <v>101</v>
      </c>
      <c r="O30" s="20" t="s">
        <v>102</v>
      </c>
      <c r="P30" s="20"/>
      <c r="Q30" s="20" t="s">
        <v>27</v>
      </c>
    </row>
    <row r="31" spans="1:19">
      <c r="A31" s="6">
        <v>1</v>
      </c>
      <c r="B31" s="7" t="s">
        <v>28</v>
      </c>
      <c r="C31" s="8"/>
      <c r="D31" s="7"/>
      <c r="E31" s="53">
        <v>4.6500000000000004</v>
      </c>
      <c r="F31" s="33">
        <f>+E31+0.33</f>
        <v>4.9800000000000004</v>
      </c>
      <c r="G31" s="33">
        <v>4.74</v>
      </c>
      <c r="H31" s="33">
        <v>3.99</v>
      </c>
      <c r="I31" s="33">
        <v>3</v>
      </c>
      <c r="J31" s="53">
        <v>2.72</v>
      </c>
      <c r="K31" s="53">
        <v>3.26</v>
      </c>
      <c r="L31" s="53">
        <v>2.77</v>
      </c>
      <c r="M31" s="53"/>
      <c r="N31" s="53"/>
      <c r="O31" s="53"/>
      <c r="P31" s="9"/>
      <c r="Q31" s="9"/>
    </row>
    <row r="32" spans="1:19">
      <c r="A32" s="6">
        <v>2</v>
      </c>
      <c r="B32" s="7" t="s">
        <v>29</v>
      </c>
      <c r="C32" s="10"/>
      <c r="D32" s="7"/>
      <c r="E32" s="11">
        <f t="shared" ref="E32:K32" si="10">+E8</f>
        <v>1490000</v>
      </c>
      <c r="F32" s="11">
        <f t="shared" si="10"/>
        <v>1490000</v>
      </c>
      <c r="G32" s="11">
        <f t="shared" si="10"/>
        <v>1490000</v>
      </c>
      <c r="H32" s="11">
        <f t="shared" si="10"/>
        <v>1490000</v>
      </c>
      <c r="I32" s="11">
        <f t="shared" si="10"/>
        <v>1490000</v>
      </c>
      <c r="J32" s="11">
        <f t="shared" si="10"/>
        <v>1490000</v>
      </c>
      <c r="K32" s="11">
        <f t="shared" si="10"/>
        <v>1490000</v>
      </c>
      <c r="L32" s="11">
        <f>+K32</f>
        <v>1490000</v>
      </c>
      <c r="M32" s="11"/>
      <c r="N32" s="11"/>
      <c r="O32" s="11"/>
      <c r="P32" s="54"/>
      <c r="Q32" s="55"/>
    </row>
    <row r="33" spans="1:19">
      <c r="A33" s="6">
        <v>3</v>
      </c>
      <c r="B33" s="7" t="s">
        <v>30</v>
      </c>
      <c r="C33" s="10"/>
      <c r="D33" s="7"/>
      <c r="E33" s="12">
        <f t="shared" ref="E33:O33" si="11">E31*E32</f>
        <v>6928500.0000000009</v>
      </c>
      <c r="F33" s="12">
        <f t="shared" si="11"/>
        <v>7420200.0000000009</v>
      </c>
      <c r="G33" s="12">
        <f t="shared" si="11"/>
        <v>7062600</v>
      </c>
      <c r="H33" s="12">
        <f t="shared" si="11"/>
        <v>5945100</v>
      </c>
      <c r="I33" s="12">
        <f t="shared" ref="I33" si="12">I31*I32</f>
        <v>4470000</v>
      </c>
      <c r="J33" s="12">
        <f t="shared" si="11"/>
        <v>4052800.0000000005</v>
      </c>
      <c r="K33" s="12">
        <f t="shared" si="11"/>
        <v>4857400</v>
      </c>
      <c r="L33" s="12">
        <f t="shared" si="11"/>
        <v>4127300</v>
      </c>
      <c r="M33" s="12">
        <f t="shared" si="11"/>
        <v>0</v>
      </c>
      <c r="N33" s="12">
        <f t="shared" si="11"/>
        <v>0</v>
      </c>
      <c r="O33" s="12">
        <f t="shared" si="11"/>
        <v>0</v>
      </c>
      <c r="P33" s="12"/>
      <c r="Q33" s="11">
        <v>1800000</v>
      </c>
    </row>
    <row r="34" spans="1:19">
      <c r="A34" s="30">
        <v>4</v>
      </c>
      <c r="B34" s="32" t="s">
        <v>31</v>
      </c>
      <c r="C34" s="38">
        <v>0.6</v>
      </c>
      <c r="D34" s="35" t="s">
        <v>32</v>
      </c>
      <c r="E34" s="39">
        <f>+C34*E32</f>
        <v>894000</v>
      </c>
      <c r="F34" s="39">
        <f>0.4*F32</f>
        <v>596000</v>
      </c>
      <c r="G34" s="39">
        <f>0.4*G32</f>
        <v>596000</v>
      </c>
      <c r="H34" s="39"/>
      <c r="I34" s="39"/>
      <c r="J34" s="39"/>
      <c r="K34" s="39"/>
      <c r="L34" s="39"/>
      <c r="M34" s="39"/>
      <c r="N34" s="39"/>
      <c r="O34" s="39">
        <f>+C34*O32</f>
        <v>0</v>
      </c>
      <c r="P34" s="39"/>
      <c r="Q34" s="39"/>
      <c r="R34" s="39"/>
      <c r="S34" s="39"/>
    </row>
    <row r="35" spans="1:19">
      <c r="A35" s="30"/>
      <c r="B35" s="32"/>
      <c r="C35" s="38">
        <v>0.3</v>
      </c>
      <c r="D35" s="35" t="s">
        <v>32</v>
      </c>
      <c r="E35" s="39"/>
      <c r="F35" s="39"/>
      <c r="G35" s="39"/>
      <c r="H35" s="39">
        <f>+C35*H32</f>
        <v>447000</v>
      </c>
      <c r="I35" s="39"/>
      <c r="J35" s="39"/>
      <c r="K35" s="40"/>
      <c r="L35" s="39"/>
      <c r="M35" s="41"/>
      <c r="N35" s="41">
        <f>+N33*1%</f>
        <v>0</v>
      </c>
      <c r="O35" s="39"/>
      <c r="P35" s="39">
        <f>+C35*P32</f>
        <v>0</v>
      </c>
      <c r="Q35" s="39"/>
      <c r="R35" s="39"/>
      <c r="S35" s="39"/>
    </row>
    <row r="36" spans="1:19" ht="18.75" customHeight="1">
      <c r="A36" s="30"/>
      <c r="B36" s="32" t="s">
        <v>33</v>
      </c>
      <c r="C36" s="38">
        <v>0.1</v>
      </c>
      <c r="D36" s="35" t="s">
        <v>32</v>
      </c>
      <c r="E36" s="39">
        <f>0.3*E32</f>
        <v>447000</v>
      </c>
      <c r="F36" s="39"/>
      <c r="G36" s="39">
        <f>+C36*G32</f>
        <v>149000</v>
      </c>
      <c r="H36" s="39"/>
      <c r="I36" s="39">
        <f>+C36*I32</f>
        <v>149000</v>
      </c>
      <c r="J36" s="39">
        <f>+C36*J32</f>
        <v>149000</v>
      </c>
      <c r="K36" s="39"/>
      <c r="L36" s="41"/>
      <c r="M36" s="41"/>
      <c r="N36" s="41"/>
      <c r="O36" s="39"/>
      <c r="P36" s="39"/>
      <c r="Q36" s="39"/>
      <c r="R36" s="39"/>
      <c r="S36" s="39"/>
    </row>
    <row r="37" spans="1:19">
      <c r="A37" s="30"/>
      <c r="B37" s="32" t="s">
        <v>98</v>
      </c>
      <c r="C37" s="38"/>
      <c r="D37" s="35"/>
      <c r="E37" s="39">
        <f>+SUM(E33:E35)</f>
        <v>7822500.0000000009</v>
      </c>
      <c r="F37" s="39">
        <f t="shared" ref="F37:P37" si="13">+SUM(F33:F35)</f>
        <v>8016200.0000000009</v>
      </c>
      <c r="G37" s="39">
        <f t="shared" si="13"/>
        <v>7658600</v>
      </c>
      <c r="H37" s="39">
        <f t="shared" si="13"/>
        <v>6392100</v>
      </c>
      <c r="I37" s="39">
        <f t="shared" ref="I37:O37" si="14">+SUM(I33:I35)</f>
        <v>4470000</v>
      </c>
      <c r="J37" s="39">
        <f t="shared" si="14"/>
        <v>4052800.0000000005</v>
      </c>
      <c r="K37" s="39">
        <f t="shared" si="14"/>
        <v>4857400</v>
      </c>
      <c r="L37" s="39">
        <f t="shared" si="14"/>
        <v>4127300</v>
      </c>
      <c r="M37" s="39">
        <f t="shared" si="14"/>
        <v>0</v>
      </c>
      <c r="N37" s="39">
        <f t="shared" si="14"/>
        <v>0</v>
      </c>
      <c r="O37" s="39">
        <f t="shared" si="14"/>
        <v>0</v>
      </c>
      <c r="P37" s="39">
        <f t="shared" si="13"/>
        <v>0</v>
      </c>
      <c r="Q37" s="39"/>
      <c r="R37" s="39"/>
      <c r="S37" s="39"/>
    </row>
    <row r="38" spans="1:19">
      <c r="A38" s="30">
        <v>5</v>
      </c>
      <c r="B38" s="32" t="s">
        <v>34</v>
      </c>
      <c r="C38" s="42">
        <v>0.17499999999999999</v>
      </c>
      <c r="D38" s="35" t="s">
        <v>35</v>
      </c>
      <c r="E38" s="39">
        <f>+$E$37*$C38</f>
        <v>1368937.5</v>
      </c>
      <c r="F38" s="39">
        <f t="shared" ref="F38:O41" si="15">+F$37*$C38</f>
        <v>1402835</v>
      </c>
      <c r="G38" s="39">
        <f t="shared" si="15"/>
        <v>1340255</v>
      </c>
      <c r="H38" s="39">
        <f t="shared" si="15"/>
        <v>1118617.5</v>
      </c>
      <c r="I38" s="39">
        <f t="shared" si="15"/>
        <v>782250</v>
      </c>
      <c r="J38" s="39">
        <f t="shared" si="15"/>
        <v>709240</v>
      </c>
      <c r="K38" s="39">
        <f t="shared" si="15"/>
        <v>850045</v>
      </c>
      <c r="L38" s="39">
        <f t="shared" si="15"/>
        <v>722277.5</v>
      </c>
      <c r="M38" s="39">
        <f t="shared" si="15"/>
        <v>0</v>
      </c>
      <c r="N38" s="39">
        <f t="shared" si="15"/>
        <v>0</v>
      </c>
      <c r="O38" s="39">
        <f t="shared" si="15"/>
        <v>0</v>
      </c>
      <c r="P38" s="39">
        <f t="shared" ref="P38:P39" si="16">+P$13*$C38</f>
        <v>0</v>
      </c>
      <c r="Q38" s="39"/>
      <c r="R38" s="39"/>
      <c r="S38" s="39"/>
    </row>
    <row r="39" spans="1:19">
      <c r="A39" s="30">
        <v>6</v>
      </c>
      <c r="B39" s="32" t="s">
        <v>36</v>
      </c>
      <c r="C39" s="42">
        <v>0.03</v>
      </c>
      <c r="D39" s="35" t="s">
        <v>35</v>
      </c>
      <c r="E39" s="39">
        <f>+$E$37*$C39</f>
        <v>234675.00000000003</v>
      </c>
      <c r="F39" s="39">
        <f t="shared" si="15"/>
        <v>240486.00000000003</v>
      </c>
      <c r="G39" s="39">
        <f t="shared" si="15"/>
        <v>229758</v>
      </c>
      <c r="H39" s="39">
        <f t="shared" si="15"/>
        <v>191763</v>
      </c>
      <c r="I39" s="39">
        <f t="shared" si="15"/>
        <v>134100</v>
      </c>
      <c r="J39" s="39">
        <f t="shared" si="15"/>
        <v>121584.00000000001</v>
      </c>
      <c r="K39" s="39">
        <f t="shared" si="15"/>
        <v>145722</v>
      </c>
      <c r="L39" s="39">
        <f t="shared" si="15"/>
        <v>123819</v>
      </c>
      <c r="M39" s="39">
        <f t="shared" si="15"/>
        <v>0</v>
      </c>
      <c r="N39" s="39">
        <f t="shared" si="15"/>
        <v>0</v>
      </c>
      <c r="O39" s="39">
        <f t="shared" si="15"/>
        <v>0</v>
      </c>
      <c r="P39" s="39">
        <f t="shared" si="16"/>
        <v>0</v>
      </c>
      <c r="Q39" s="39"/>
      <c r="R39" s="39"/>
      <c r="S39" s="39"/>
    </row>
    <row r="40" spans="1:19">
      <c r="A40" s="30">
        <v>7</v>
      </c>
      <c r="B40" s="32" t="s">
        <v>37</v>
      </c>
      <c r="C40" s="42">
        <v>0.01</v>
      </c>
      <c r="D40" s="35" t="s">
        <v>35</v>
      </c>
      <c r="E40" s="39">
        <f>+$E$37*$C40</f>
        <v>78225.000000000015</v>
      </c>
      <c r="F40" s="39">
        <f t="shared" si="15"/>
        <v>80162.000000000015</v>
      </c>
      <c r="G40" s="39">
        <f t="shared" si="15"/>
        <v>76586</v>
      </c>
      <c r="H40" s="39">
        <f t="shared" si="15"/>
        <v>63921</v>
      </c>
      <c r="I40" s="39">
        <f t="shared" si="15"/>
        <v>44700</v>
      </c>
      <c r="J40" s="39">
        <f t="shared" si="15"/>
        <v>40528.000000000007</v>
      </c>
      <c r="K40" s="39">
        <f t="shared" si="15"/>
        <v>48574</v>
      </c>
      <c r="L40" s="39">
        <f t="shared" si="15"/>
        <v>41273</v>
      </c>
      <c r="M40" s="39">
        <f t="shared" si="15"/>
        <v>0</v>
      </c>
      <c r="N40" s="39">
        <f t="shared" si="15"/>
        <v>0</v>
      </c>
      <c r="O40" s="39">
        <f t="shared" si="15"/>
        <v>0</v>
      </c>
      <c r="P40" s="39">
        <f t="shared" ref="P40:P41" si="17">+P$13*$C40</f>
        <v>0</v>
      </c>
      <c r="Q40" s="39"/>
      <c r="R40" s="39"/>
      <c r="S40" s="39"/>
    </row>
    <row r="41" spans="1:19">
      <c r="A41" s="30">
        <v>8</v>
      </c>
      <c r="B41" s="32" t="s">
        <v>99</v>
      </c>
      <c r="C41" s="42">
        <v>0.02</v>
      </c>
      <c r="D41" s="35" t="s">
        <v>35</v>
      </c>
      <c r="E41" s="39">
        <f>+$E$37*$C41</f>
        <v>156450.00000000003</v>
      </c>
      <c r="F41" s="39">
        <f t="shared" si="15"/>
        <v>160324.00000000003</v>
      </c>
      <c r="G41" s="39">
        <f t="shared" si="15"/>
        <v>153172</v>
      </c>
      <c r="H41" s="39">
        <f t="shared" si="15"/>
        <v>127842</v>
      </c>
      <c r="I41" s="39">
        <f t="shared" si="15"/>
        <v>89400</v>
      </c>
      <c r="J41" s="39">
        <f t="shared" si="15"/>
        <v>81056.000000000015</v>
      </c>
      <c r="K41" s="39">
        <f t="shared" si="15"/>
        <v>97148</v>
      </c>
      <c r="L41" s="39">
        <f t="shared" si="15"/>
        <v>82546</v>
      </c>
      <c r="M41" s="39">
        <f t="shared" si="15"/>
        <v>0</v>
      </c>
      <c r="N41" s="39">
        <f t="shared" si="15"/>
        <v>0</v>
      </c>
      <c r="O41" s="39">
        <f t="shared" si="15"/>
        <v>0</v>
      </c>
      <c r="P41" s="39">
        <f t="shared" si="17"/>
        <v>0</v>
      </c>
      <c r="Q41" s="39"/>
      <c r="R41" s="39"/>
      <c r="S41" s="39"/>
    </row>
    <row r="42" spans="1:19">
      <c r="A42" s="30">
        <v>8</v>
      </c>
      <c r="B42" s="43" t="s">
        <v>38</v>
      </c>
      <c r="C42" s="44"/>
      <c r="D42" s="45"/>
      <c r="E42" s="46">
        <f>+E37+E36+SUM(E38:E41)</f>
        <v>10107787.5</v>
      </c>
      <c r="F42" s="46">
        <f t="shared" ref="F42:Q42" si="18">+F37+F36+SUM(F38:F41)</f>
        <v>9900007</v>
      </c>
      <c r="G42" s="46">
        <f t="shared" si="18"/>
        <v>9607371</v>
      </c>
      <c r="H42" s="46">
        <f t="shared" si="18"/>
        <v>7894243.5</v>
      </c>
      <c r="I42" s="46">
        <f t="shared" si="18"/>
        <v>5669450</v>
      </c>
      <c r="J42" s="46">
        <f t="shared" si="18"/>
        <v>5154208</v>
      </c>
      <c r="K42" s="46">
        <f t="shared" si="18"/>
        <v>5998889</v>
      </c>
      <c r="L42" s="46">
        <f t="shared" si="18"/>
        <v>5097215.5</v>
      </c>
      <c r="M42" s="46">
        <f t="shared" si="18"/>
        <v>0</v>
      </c>
      <c r="N42" s="46">
        <f t="shared" si="18"/>
        <v>0</v>
      </c>
      <c r="O42" s="46">
        <f t="shared" si="18"/>
        <v>0</v>
      </c>
      <c r="P42" s="46">
        <f t="shared" si="18"/>
        <v>0</v>
      </c>
      <c r="Q42" s="46">
        <f t="shared" si="18"/>
        <v>0</v>
      </c>
      <c r="R42" s="46">
        <f>+R33</f>
        <v>0</v>
      </c>
      <c r="S42" s="46">
        <f>+S33</f>
        <v>0</v>
      </c>
    </row>
    <row r="43" spans="1:19">
      <c r="A43" s="30">
        <v>9</v>
      </c>
      <c r="B43" s="47" t="s">
        <v>39</v>
      </c>
      <c r="C43" s="44"/>
      <c r="D43" s="45"/>
      <c r="E43" s="48">
        <f t="shared" ref="E43:P43" si="19">E42/22</f>
        <v>459444.88636363635</v>
      </c>
      <c r="F43" s="48">
        <f t="shared" si="19"/>
        <v>450000.31818181818</v>
      </c>
      <c r="G43" s="48">
        <f t="shared" si="19"/>
        <v>436698.68181818182</v>
      </c>
      <c r="H43" s="48">
        <f t="shared" si="19"/>
        <v>358829.25</v>
      </c>
      <c r="I43" s="48">
        <f t="shared" ref="I43:O43" si="20">I42/22</f>
        <v>257702.27272727274</v>
      </c>
      <c r="J43" s="48">
        <f t="shared" si="20"/>
        <v>234282.18181818182</v>
      </c>
      <c r="K43" s="48">
        <f t="shared" si="20"/>
        <v>272676.77272727271</v>
      </c>
      <c r="L43" s="48">
        <f t="shared" si="20"/>
        <v>231691.61363636365</v>
      </c>
      <c r="M43" s="48">
        <f t="shared" si="20"/>
        <v>0</v>
      </c>
      <c r="N43" s="48">
        <f t="shared" si="20"/>
        <v>0</v>
      </c>
      <c r="O43" s="48">
        <f t="shared" si="20"/>
        <v>0</v>
      </c>
      <c r="P43" s="48">
        <f t="shared" si="19"/>
        <v>0</v>
      </c>
      <c r="Q43" s="48">
        <f>+Q42/30</f>
        <v>0</v>
      </c>
      <c r="R43" s="48">
        <f>+R42/30</f>
        <v>0</v>
      </c>
      <c r="S43" s="48">
        <f>+S42/30</f>
        <v>0</v>
      </c>
    </row>
    <row r="44" spans="1:19">
      <c r="A44" s="71">
        <v>10</v>
      </c>
      <c r="B44" s="69" t="s">
        <v>137</v>
      </c>
      <c r="C44" s="70"/>
      <c r="D44" s="65"/>
      <c r="E44" s="66">
        <f>+E43/8</f>
        <v>57430.610795454544</v>
      </c>
      <c r="F44" s="66">
        <f t="shared" ref="F44" si="21">+F43/8</f>
        <v>56250.039772727272</v>
      </c>
      <c r="G44" s="66">
        <f t="shared" ref="G44" si="22">+G43/8</f>
        <v>54587.335227272728</v>
      </c>
      <c r="H44" s="66">
        <f t="shared" ref="H44" si="23">+H43/8</f>
        <v>44853.65625</v>
      </c>
      <c r="I44" s="66">
        <f t="shared" ref="I44" si="24">+I43/8</f>
        <v>32212.784090909092</v>
      </c>
      <c r="J44" s="66">
        <f t="shared" ref="J44" si="25">+J43/8</f>
        <v>29285.272727272728</v>
      </c>
      <c r="K44" s="66">
        <f t="shared" ref="K44" si="26">+K43/8</f>
        <v>34084.596590909088</v>
      </c>
      <c r="L44" s="66">
        <f t="shared" ref="L44" si="27">+L43/8</f>
        <v>28961.451704545456</v>
      </c>
      <c r="M44" s="66">
        <f t="shared" ref="M44" si="28">+M43/8</f>
        <v>0</v>
      </c>
      <c r="N44" s="66">
        <f t="shared" ref="N44" si="29">+N43/8</f>
        <v>0</v>
      </c>
      <c r="O44" s="66">
        <f t="shared" ref="O44" si="30">+O43/8</f>
        <v>0</v>
      </c>
      <c r="P44" s="66"/>
      <c r="Q44" s="66"/>
      <c r="R44" s="67"/>
      <c r="S44" s="68"/>
    </row>
  </sheetData>
  <mergeCells count="2">
    <mergeCell ref="C6:D6"/>
    <mergeCell ref="C30:D30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workbookViewId="0">
      <selection activeCell="J5" sqref="J5:J6"/>
    </sheetView>
  </sheetViews>
  <sheetFormatPr defaultRowHeight="15.75"/>
  <cols>
    <col min="6" max="6" width="12.375" customWidth="1"/>
    <col min="7" max="7" width="12.5" customWidth="1"/>
    <col min="8" max="8" width="11.625" customWidth="1"/>
    <col min="9" max="9" width="11.125" customWidth="1"/>
  </cols>
  <sheetData>
    <row r="1" spans="2:10" ht="101.25" customHeight="1">
      <c r="B1" s="573" t="s">
        <v>255</v>
      </c>
      <c r="C1" s="573"/>
      <c r="D1" s="573"/>
      <c r="E1" s="573"/>
      <c r="F1" s="573"/>
      <c r="G1" s="573"/>
      <c r="H1" s="573"/>
      <c r="I1" s="573"/>
    </row>
    <row r="2" spans="2:10" ht="132">
      <c r="B2" s="15" t="s">
        <v>0</v>
      </c>
      <c r="C2" s="15" t="s">
        <v>54</v>
      </c>
      <c r="D2" s="15" t="s">
        <v>55</v>
      </c>
      <c r="E2" s="15" t="s">
        <v>56</v>
      </c>
      <c r="F2" s="15" t="s">
        <v>57</v>
      </c>
      <c r="G2" s="15" t="s">
        <v>58</v>
      </c>
      <c r="H2" s="15" t="s">
        <v>59</v>
      </c>
      <c r="I2" s="15" t="s">
        <v>60</v>
      </c>
    </row>
    <row r="3" spans="2:10" ht="49.5">
      <c r="B3" s="16"/>
      <c r="C3" s="17" t="s">
        <v>61</v>
      </c>
      <c r="D3" s="16"/>
      <c r="E3" s="16"/>
      <c r="F3" s="18">
        <v>180786</v>
      </c>
      <c r="G3" s="19"/>
      <c r="H3" s="19"/>
      <c r="I3" s="18">
        <f>F3</f>
        <v>180786</v>
      </c>
    </row>
    <row r="4" spans="2:10" ht="33">
      <c r="B4" s="16"/>
      <c r="C4" s="17" t="s">
        <v>62</v>
      </c>
      <c r="D4" s="16"/>
      <c r="E4" s="16"/>
      <c r="F4" s="18">
        <v>103055</v>
      </c>
      <c r="G4" s="19"/>
      <c r="H4" s="19"/>
      <c r="I4" s="18">
        <f>F4</f>
        <v>103055</v>
      </c>
    </row>
    <row r="5" spans="2:10" ht="33">
      <c r="B5" s="16"/>
      <c r="C5" s="17" t="s">
        <v>63</v>
      </c>
      <c r="D5" s="16"/>
      <c r="E5" s="16"/>
      <c r="F5" s="18">
        <v>15000</v>
      </c>
      <c r="G5" s="19"/>
      <c r="H5" s="19"/>
      <c r="I5" s="18">
        <f>F5</f>
        <v>15000</v>
      </c>
      <c r="J5" t="s">
        <v>256</v>
      </c>
    </row>
    <row r="6" spans="2:10" ht="33">
      <c r="B6" s="16"/>
      <c r="C6" s="17" t="s">
        <v>52</v>
      </c>
      <c r="D6" s="16"/>
      <c r="E6" s="16"/>
      <c r="F6" s="18">
        <v>20000</v>
      </c>
      <c r="G6" s="19"/>
      <c r="H6" s="19"/>
      <c r="I6" s="18">
        <f>F6</f>
        <v>20000</v>
      </c>
      <c r="J6" t="s">
        <v>256</v>
      </c>
    </row>
  </sheetData>
  <mergeCells count="1">
    <mergeCell ref="B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N15" sqref="M15:N15"/>
    </sheetView>
  </sheetViews>
  <sheetFormatPr defaultRowHeight="15.75"/>
  <cols>
    <col min="2" max="2" width="6.375" customWidth="1"/>
    <col min="3" max="3" width="43.5" customWidth="1"/>
    <col min="4" max="4" width="13.125" customWidth="1"/>
    <col min="5" max="5" width="11.375" customWidth="1"/>
    <col min="6" max="6" width="11.875" customWidth="1"/>
    <col min="7" max="7" width="14.375" customWidth="1"/>
    <col min="8" max="8" width="11.25" customWidth="1"/>
    <col min="9" max="9" width="13.75" customWidth="1"/>
    <col min="10" max="11" width="12.25" customWidth="1"/>
    <col min="12" max="12" width="10.125" bestFit="1" customWidth="1"/>
    <col min="258" max="258" width="3.625" customWidth="1"/>
    <col min="259" max="259" width="37.375" customWidth="1"/>
    <col min="260" max="260" width="13.125" customWidth="1"/>
    <col min="261" max="261" width="11.375" customWidth="1"/>
    <col min="262" max="262" width="10.75" customWidth="1"/>
    <col min="263" max="263" width="14.375" customWidth="1"/>
    <col min="264" max="264" width="11.25" customWidth="1"/>
    <col min="265" max="265" width="25.5" customWidth="1"/>
    <col min="266" max="266" width="12.25" customWidth="1"/>
    <col min="514" max="514" width="3.625" customWidth="1"/>
    <col min="515" max="515" width="37.375" customWidth="1"/>
    <col min="516" max="516" width="13.125" customWidth="1"/>
    <col min="517" max="517" width="11.375" customWidth="1"/>
    <col min="518" max="518" width="10.75" customWidth="1"/>
    <col min="519" max="519" width="14.375" customWidth="1"/>
    <col min="520" max="520" width="11.25" customWidth="1"/>
    <col min="521" max="521" width="25.5" customWidth="1"/>
    <col min="522" max="522" width="12.25" customWidth="1"/>
    <col min="770" max="770" width="3.625" customWidth="1"/>
    <col min="771" max="771" width="37.375" customWidth="1"/>
    <col min="772" max="772" width="13.125" customWidth="1"/>
    <col min="773" max="773" width="11.375" customWidth="1"/>
    <col min="774" max="774" width="10.75" customWidth="1"/>
    <col min="775" max="775" width="14.375" customWidth="1"/>
    <col min="776" max="776" width="11.25" customWidth="1"/>
    <col min="777" max="777" width="25.5" customWidth="1"/>
    <col min="778" max="778" width="12.25" customWidth="1"/>
    <col min="1026" max="1026" width="3.625" customWidth="1"/>
    <col min="1027" max="1027" width="37.375" customWidth="1"/>
    <col min="1028" max="1028" width="13.125" customWidth="1"/>
    <col min="1029" max="1029" width="11.375" customWidth="1"/>
    <col min="1030" max="1030" width="10.75" customWidth="1"/>
    <col min="1031" max="1031" width="14.375" customWidth="1"/>
    <col min="1032" max="1032" width="11.25" customWidth="1"/>
    <col min="1033" max="1033" width="25.5" customWidth="1"/>
    <col min="1034" max="1034" width="12.25" customWidth="1"/>
    <col min="1282" max="1282" width="3.625" customWidth="1"/>
    <col min="1283" max="1283" width="37.375" customWidth="1"/>
    <col min="1284" max="1284" width="13.125" customWidth="1"/>
    <col min="1285" max="1285" width="11.375" customWidth="1"/>
    <col min="1286" max="1286" width="10.75" customWidth="1"/>
    <col min="1287" max="1287" width="14.375" customWidth="1"/>
    <col min="1288" max="1288" width="11.25" customWidth="1"/>
    <col min="1289" max="1289" width="25.5" customWidth="1"/>
    <col min="1290" max="1290" width="12.25" customWidth="1"/>
    <col min="1538" max="1538" width="3.625" customWidth="1"/>
    <col min="1539" max="1539" width="37.375" customWidth="1"/>
    <col min="1540" max="1540" width="13.125" customWidth="1"/>
    <col min="1541" max="1541" width="11.375" customWidth="1"/>
    <col min="1542" max="1542" width="10.75" customWidth="1"/>
    <col min="1543" max="1543" width="14.375" customWidth="1"/>
    <col min="1544" max="1544" width="11.25" customWidth="1"/>
    <col min="1545" max="1545" width="25.5" customWidth="1"/>
    <col min="1546" max="1546" width="12.25" customWidth="1"/>
    <col min="1794" max="1794" width="3.625" customWidth="1"/>
    <col min="1795" max="1795" width="37.375" customWidth="1"/>
    <col min="1796" max="1796" width="13.125" customWidth="1"/>
    <col min="1797" max="1797" width="11.375" customWidth="1"/>
    <col min="1798" max="1798" width="10.75" customWidth="1"/>
    <col min="1799" max="1799" width="14.375" customWidth="1"/>
    <col min="1800" max="1800" width="11.25" customWidth="1"/>
    <col min="1801" max="1801" width="25.5" customWidth="1"/>
    <col min="1802" max="1802" width="12.25" customWidth="1"/>
    <col min="2050" max="2050" width="3.625" customWidth="1"/>
    <col min="2051" max="2051" width="37.375" customWidth="1"/>
    <col min="2052" max="2052" width="13.125" customWidth="1"/>
    <col min="2053" max="2053" width="11.375" customWidth="1"/>
    <col min="2054" max="2054" width="10.75" customWidth="1"/>
    <col min="2055" max="2055" width="14.375" customWidth="1"/>
    <col min="2056" max="2056" width="11.25" customWidth="1"/>
    <col min="2057" max="2057" width="25.5" customWidth="1"/>
    <col min="2058" max="2058" width="12.25" customWidth="1"/>
    <col min="2306" max="2306" width="3.625" customWidth="1"/>
    <col min="2307" max="2307" width="37.375" customWidth="1"/>
    <col min="2308" max="2308" width="13.125" customWidth="1"/>
    <col min="2309" max="2309" width="11.375" customWidth="1"/>
    <col min="2310" max="2310" width="10.75" customWidth="1"/>
    <col min="2311" max="2311" width="14.375" customWidth="1"/>
    <col min="2312" max="2312" width="11.25" customWidth="1"/>
    <col min="2313" max="2313" width="25.5" customWidth="1"/>
    <col min="2314" max="2314" width="12.25" customWidth="1"/>
    <col min="2562" max="2562" width="3.625" customWidth="1"/>
    <col min="2563" max="2563" width="37.375" customWidth="1"/>
    <col min="2564" max="2564" width="13.125" customWidth="1"/>
    <col min="2565" max="2565" width="11.375" customWidth="1"/>
    <col min="2566" max="2566" width="10.75" customWidth="1"/>
    <col min="2567" max="2567" width="14.375" customWidth="1"/>
    <col min="2568" max="2568" width="11.25" customWidth="1"/>
    <col min="2569" max="2569" width="25.5" customWidth="1"/>
    <col min="2570" max="2570" width="12.25" customWidth="1"/>
    <col min="2818" max="2818" width="3.625" customWidth="1"/>
    <col min="2819" max="2819" width="37.375" customWidth="1"/>
    <col min="2820" max="2820" width="13.125" customWidth="1"/>
    <col min="2821" max="2821" width="11.375" customWidth="1"/>
    <col min="2822" max="2822" width="10.75" customWidth="1"/>
    <col min="2823" max="2823" width="14.375" customWidth="1"/>
    <col min="2824" max="2824" width="11.25" customWidth="1"/>
    <col min="2825" max="2825" width="25.5" customWidth="1"/>
    <col min="2826" max="2826" width="12.25" customWidth="1"/>
    <col min="3074" max="3074" width="3.625" customWidth="1"/>
    <col min="3075" max="3075" width="37.375" customWidth="1"/>
    <col min="3076" max="3076" width="13.125" customWidth="1"/>
    <col min="3077" max="3077" width="11.375" customWidth="1"/>
    <col min="3078" max="3078" width="10.75" customWidth="1"/>
    <col min="3079" max="3079" width="14.375" customWidth="1"/>
    <col min="3080" max="3080" width="11.25" customWidth="1"/>
    <col min="3081" max="3081" width="25.5" customWidth="1"/>
    <col min="3082" max="3082" width="12.25" customWidth="1"/>
    <col min="3330" max="3330" width="3.625" customWidth="1"/>
    <col min="3331" max="3331" width="37.375" customWidth="1"/>
    <col min="3332" max="3332" width="13.125" customWidth="1"/>
    <col min="3333" max="3333" width="11.375" customWidth="1"/>
    <col min="3334" max="3334" width="10.75" customWidth="1"/>
    <col min="3335" max="3335" width="14.375" customWidth="1"/>
    <col min="3336" max="3336" width="11.25" customWidth="1"/>
    <col min="3337" max="3337" width="25.5" customWidth="1"/>
    <col min="3338" max="3338" width="12.25" customWidth="1"/>
    <col min="3586" max="3586" width="3.625" customWidth="1"/>
    <col min="3587" max="3587" width="37.375" customWidth="1"/>
    <col min="3588" max="3588" width="13.125" customWidth="1"/>
    <col min="3589" max="3589" width="11.375" customWidth="1"/>
    <col min="3590" max="3590" width="10.75" customWidth="1"/>
    <col min="3591" max="3591" width="14.375" customWidth="1"/>
    <col min="3592" max="3592" width="11.25" customWidth="1"/>
    <col min="3593" max="3593" width="25.5" customWidth="1"/>
    <col min="3594" max="3594" width="12.25" customWidth="1"/>
    <col min="3842" max="3842" width="3.625" customWidth="1"/>
    <col min="3843" max="3843" width="37.375" customWidth="1"/>
    <col min="3844" max="3844" width="13.125" customWidth="1"/>
    <col min="3845" max="3845" width="11.375" customWidth="1"/>
    <col min="3846" max="3846" width="10.75" customWidth="1"/>
    <col min="3847" max="3847" width="14.375" customWidth="1"/>
    <col min="3848" max="3848" width="11.25" customWidth="1"/>
    <col min="3849" max="3849" width="25.5" customWidth="1"/>
    <col min="3850" max="3850" width="12.25" customWidth="1"/>
    <col min="4098" max="4098" width="3.625" customWidth="1"/>
    <col min="4099" max="4099" width="37.375" customWidth="1"/>
    <col min="4100" max="4100" width="13.125" customWidth="1"/>
    <col min="4101" max="4101" width="11.375" customWidth="1"/>
    <col min="4102" max="4102" width="10.75" customWidth="1"/>
    <col min="4103" max="4103" width="14.375" customWidth="1"/>
    <col min="4104" max="4104" width="11.25" customWidth="1"/>
    <col min="4105" max="4105" width="25.5" customWidth="1"/>
    <col min="4106" max="4106" width="12.25" customWidth="1"/>
    <col min="4354" max="4354" width="3.625" customWidth="1"/>
    <col min="4355" max="4355" width="37.375" customWidth="1"/>
    <col min="4356" max="4356" width="13.125" customWidth="1"/>
    <col min="4357" max="4357" width="11.375" customWidth="1"/>
    <col min="4358" max="4358" width="10.75" customWidth="1"/>
    <col min="4359" max="4359" width="14.375" customWidth="1"/>
    <col min="4360" max="4360" width="11.25" customWidth="1"/>
    <col min="4361" max="4361" width="25.5" customWidth="1"/>
    <col min="4362" max="4362" width="12.25" customWidth="1"/>
    <col min="4610" max="4610" width="3.625" customWidth="1"/>
    <col min="4611" max="4611" width="37.375" customWidth="1"/>
    <col min="4612" max="4612" width="13.125" customWidth="1"/>
    <col min="4613" max="4613" width="11.375" customWidth="1"/>
    <col min="4614" max="4614" width="10.75" customWidth="1"/>
    <col min="4615" max="4615" width="14.375" customWidth="1"/>
    <col min="4616" max="4616" width="11.25" customWidth="1"/>
    <col min="4617" max="4617" width="25.5" customWidth="1"/>
    <col min="4618" max="4618" width="12.25" customWidth="1"/>
    <col min="4866" max="4866" width="3.625" customWidth="1"/>
    <col min="4867" max="4867" width="37.375" customWidth="1"/>
    <col min="4868" max="4868" width="13.125" customWidth="1"/>
    <col min="4869" max="4869" width="11.375" customWidth="1"/>
    <col min="4870" max="4870" width="10.75" customWidth="1"/>
    <col min="4871" max="4871" width="14.375" customWidth="1"/>
    <col min="4872" max="4872" width="11.25" customWidth="1"/>
    <col min="4873" max="4873" width="25.5" customWidth="1"/>
    <col min="4874" max="4874" width="12.25" customWidth="1"/>
    <col min="5122" max="5122" width="3.625" customWidth="1"/>
    <col min="5123" max="5123" width="37.375" customWidth="1"/>
    <col min="5124" max="5124" width="13.125" customWidth="1"/>
    <col min="5125" max="5125" width="11.375" customWidth="1"/>
    <col min="5126" max="5126" width="10.75" customWidth="1"/>
    <col min="5127" max="5127" width="14.375" customWidth="1"/>
    <col min="5128" max="5128" width="11.25" customWidth="1"/>
    <col min="5129" max="5129" width="25.5" customWidth="1"/>
    <col min="5130" max="5130" width="12.25" customWidth="1"/>
    <col min="5378" max="5378" width="3.625" customWidth="1"/>
    <col min="5379" max="5379" width="37.375" customWidth="1"/>
    <col min="5380" max="5380" width="13.125" customWidth="1"/>
    <col min="5381" max="5381" width="11.375" customWidth="1"/>
    <col min="5382" max="5382" width="10.75" customWidth="1"/>
    <col min="5383" max="5383" width="14.375" customWidth="1"/>
    <col min="5384" max="5384" width="11.25" customWidth="1"/>
    <col min="5385" max="5385" width="25.5" customWidth="1"/>
    <col min="5386" max="5386" width="12.25" customWidth="1"/>
    <col min="5634" max="5634" width="3.625" customWidth="1"/>
    <col min="5635" max="5635" width="37.375" customWidth="1"/>
    <col min="5636" max="5636" width="13.125" customWidth="1"/>
    <col min="5637" max="5637" width="11.375" customWidth="1"/>
    <col min="5638" max="5638" width="10.75" customWidth="1"/>
    <col min="5639" max="5639" width="14.375" customWidth="1"/>
    <col min="5640" max="5640" width="11.25" customWidth="1"/>
    <col min="5641" max="5641" width="25.5" customWidth="1"/>
    <col min="5642" max="5642" width="12.25" customWidth="1"/>
    <col min="5890" max="5890" width="3.625" customWidth="1"/>
    <col min="5891" max="5891" width="37.375" customWidth="1"/>
    <col min="5892" max="5892" width="13.125" customWidth="1"/>
    <col min="5893" max="5893" width="11.375" customWidth="1"/>
    <col min="5894" max="5894" width="10.75" customWidth="1"/>
    <col min="5895" max="5895" width="14.375" customWidth="1"/>
    <col min="5896" max="5896" width="11.25" customWidth="1"/>
    <col min="5897" max="5897" width="25.5" customWidth="1"/>
    <col min="5898" max="5898" width="12.25" customWidth="1"/>
    <col min="6146" max="6146" width="3.625" customWidth="1"/>
    <col min="6147" max="6147" width="37.375" customWidth="1"/>
    <col min="6148" max="6148" width="13.125" customWidth="1"/>
    <col min="6149" max="6149" width="11.375" customWidth="1"/>
    <col min="6150" max="6150" width="10.75" customWidth="1"/>
    <col min="6151" max="6151" width="14.375" customWidth="1"/>
    <col min="6152" max="6152" width="11.25" customWidth="1"/>
    <col min="6153" max="6153" width="25.5" customWidth="1"/>
    <col min="6154" max="6154" width="12.25" customWidth="1"/>
    <col min="6402" max="6402" width="3.625" customWidth="1"/>
    <col min="6403" max="6403" width="37.375" customWidth="1"/>
    <col min="6404" max="6404" width="13.125" customWidth="1"/>
    <col min="6405" max="6405" width="11.375" customWidth="1"/>
    <col min="6406" max="6406" width="10.75" customWidth="1"/>
    <col min="6407" max="6407" width="14.375" customWidth="1"/>
    <col min="6408" max="6408" width="11.25" customWidth="1"/>
    <col min="6409" max="6409" width="25.5" customWidth="1"/>
    <col min="6410" max="6410" width="12.25" customWidth="1"/>
    <col min="6658" max="6658" width="3.625" customWidth="1"/>
    <col min="6659" max="6659" width="37.375" customWidth="1"/>
    <col min="6660" max="6660" width="13.125" customWidth="1"/>
    <col min="6661" max="6661" width="11.375" customWidth="1"/>
    <col min="6662" max="6662" width="10.75" customWidth="1"/>
    <col min="6663" max="6663" width="14.375" customWidth="1"/>
    <col min="6664" max="6664" width="11.25" customWidth="1"/>
    <col min="6665" max="6665" width="25.5" customWidth="1"/>
    <col min="6666" max="6666" width="12.25" customWidth="1"/>
    <col min="6914" max="6914" width="3.625" customWidth="1"/>
    <col min="6915" max="6915" width="37.375" customWidth="1"/>
    <col min="6916" max="6916" width="13.125" customWidth="1"/>
    <col min="6917" max="6917" width="11.375" customWidth="1"/>
    <col min="6918" max="6918" width="10.75" customWidth="1"/>
    <col min="6919" max="6919" width="14.375" customWidth="1"/>
    <col min="6920" max="6920" width="11.25" customWidth="1"/>
    <col min="6921" max="6921" width="25.5" customWidth="1"/>
    <col min="6922" max="6922" width="12.25" customWidth="1"/>
    <col min="7170" max="7170" width="3.625" customWidth="1"/>
    <col min="7171" max="7171" width="37.375" customWidth="1"/>
    <col min="7172" max="7172" width="13.125" customWidth="1"/>
    <col min="7173" max="7173" width="11.375" customWidth="1"/>
    <col min="7174" max="7174" width="10.75" customWidth="1"/>
    <col min="7175" max="7175" width="14.375" customWidth="1"/>
    <col min="7176" max="7176" width="11.25" customWidth="1"/>
    <col min="7177" max="7177" width="25.5" customWidth="1"/>
    <col min="7178" max="7178" width="12.25" customWidth="1"/>
    <col min="7426" max="7426" width="3.625" customWidth="1"/>
    <col min="7427" max="7427" width="37.375" customWidth="1"/>
    <col min="7428" max="7428" width="13.125" customWidth="1"/>
    <col min="7429" max="7429" width="11.375" customWidth="1"/>
    <col min="7430" max="7430" width="10.75" customWidth="1"/>
    <col min="7431" max="7431" width="14.375" customWidth="1"/>
    <col min="7432" max="7432" width="11.25" customWidth="1"/>
    <col min="7433" max="7433" width="25.5" customWidth="1"/>
    <col min="7434" max="7434" width="12.25" customWidth="1"/>
    <col min="7682" max="7682" width="3.625" customWidth="1"/>
    <col min="7683" max="7683" width="37.375" customWidth="1"/>
    <col min="7684" max="7684" width="13.125" customWidth="1"/>
    <col min="7685" max="7685" width="11.375" customWidth="1"/>
    <col min="7686" max="7686" width="10.75" customWidth="1"/>
    <col min="7687" max="7687" width="14.375" customWidth="1"/>
    <col min="7688" max="7688" width="11.25" customWidth="1"/>
    <col min="7689" max="7689" width="25.5" customWidth="1"/>
    <col min="7690" max="7690" width="12.25" customWidth="1"/>
    <col min="7938" max="7938" width="3.625" customWidth="1"/>
    <col min="7939" max="7939" width="37.375" customWidth="1"/>
    <col min="7940" max="7940" width="13.125" customWidth="1"/>
    <col min="7941" max="7941" width="11.375" customWidth="1"/>
    <col min="7942" max="7942" width="10.75" customWidth="1"/>
    <col min="7943" max="7943" width="14.375" customWidth="1"/>
    <col min="7944" max="7944" width="11.25" customWidth="1"/>
    <col min="7945" max="7945" width="25.5" customWidth="1"/>
    <col min="7946" max="7946" width="12.25" customWidth="1"/>
    <col min="8194" max="8194" width="3.625" customWidth="1"/>
    <col min="8195" max="8195" width="37.375" customWidth="1"/>
    <col min="8196" max="8196" width="13.125" customWidth="1"/>
    <col min="8197" max="8197" width="11.375" customWidth="1"/>
    <col min="8198" max="8198" width="10.75" customWidth="1"/>
    <col min="8199" max="8199" width="14.375" customWidth="1"/>
    <col min="8200" max="8200" width="11.25" customWidth="1"/>
    <col min="8201" max="8201" width="25.5" customWidth="1"/>
    <col min="8202" max="8202" width="12.25" customWidth="1"/>
    <col min="8450" max="8450" width="3.625" customWidth="1"/>
    <col min="8451" max="8451" width="37.375" customWidth="1"/>
    <col min="8452" max="8452" width="13.125" customWidth="1"/>
    <col min="8453" max="8453" width="11.375" customWidth="1"/>
    <col min="8454" max="8454" width="10.75" customWidth="1"/>
    <col min="8455" max="8455" width="14.375" customWidth="1"/>
    <col min="8456" max="8456" width="11.25" customWidth="1"/>
    <col min="8457" max="8457" width="25.5" customWidth="1"/>
    <col min="8458" max="8458" width="12.25" customWidth="1"/>
    <col min="8706" max="8706" width="3.625" customWidth="1"/>
    <col min="8707" max="8707" width="37.375" customWidth="1"/>
    <col min="8708" max="8708" width="13.125" customWidth="1"/>
    <col min="8709" max="8709" width="11.375" customWidth="1"/>
    <col min="8710" max="8710" width="10.75" customWidth="1"/>
    <col min="8711" max="8711" width="14.375" customWidth="1"/>
    <col min="8712" max="8712" width="11.25" customWidth="1"/>
    <col min="8713" max="8713" width="25.5" customWidth="1"/>
    <col min="8714" max="8714" width="12.25" customWidth="1"/>
    <col min="8962" max="8962" width="3.625" customWidth="1"/>
    <col min="8963" max="8963" width="37.375" customWidth="1"/>
    <col min="8964" max="8964" width="13.125" customWidth="1"/>
    <col min="8965" max="8965" width="11.375" customWidth="1"/>
    <col min="8966" max="8966" width="10.75" customWidth="1"/>
    <col min="8967" max="8967" width="14.375" customWidth="1"/>
    <col min="8968" max="8968" width="11.25" customWidth="1"/>
    <col min="8969" max="8969" width="25.5" customWidth="1"/>
    <col min="8970" max="8970" width="12.25" customWidth="1"/>
    <col min="9218" max="9218" width="3.625" customWidth="1"/>
    <col min="9219" max="9219" width="37.375" customWidth="1"/>
    <col min="9220" max="9220" width="13.125" customWidth="1"/>
    <col min="9221" max="9221" width="11.375" customWidth="1"/>
    <col min="9222" max="9222" width="10.75" customWidth="1"/>
    <col min="9223" max="9223" width="14.375" customWidth="1"/>
    <col min="9224" max="9224" width="11.25" customWidth="1"/>
    <col min="9225" max="9225" width="25.5" customWidth="1"/>
    <col min="9226" max="9226" width="12.25" customWidth="1"/>
    <col min="9474" max="9474" width="3.625" customWidth="1"/>
    <col min="9475" max="9475" width="37.375" customWidth="1"/>
    <col min="9476" max="9476" width="13.125" customWidth="1"/>
    <col min="9477" max="9477" width="11.375" customWidth="1"/>
    <col min="9478" max="9478" width="10.75" customWidth="1"/>
    <col min="9479" max="9479" width="14.375" customWidth="1"/>
    <col min="9480" max="9480" width="11.25" customWidth="1"/>
    <col min="9481" max="9481" width="25.5" customWidth="1"/>
    <col min="9482" max="9482" width="12.25" customWidth="1"/>
    <col min="9730" max="9730" width="3.625" customWidth="1"/>
    <col min="9731" max="9731" width="37.375" customWidth="1"/>
    <col min="9732" max="9732" width="13.125" customWidth="1"/>
    <col min="9733" max="9733" width="11.375" customWidth="1"/>
    <col min="9734" max="9734" width="10.75" customWidth="1"/>
    <col min="9735" max="9735" width="14.375" customWidth="1"/>
    <col min="9736" max="9736" width="11.25" customWidth="1"/>
    <col min="9737" max="9737" width="25.5" customWidth="1"/>
    <col min="9738" max="9738" width="12.25" customWidth="1"/>
    <col min="9986" max="9986" width="3.625" customWidth="1"/>
    <col min="9987" max="9987" width="37.375" customWidth="1"/>
    <col min="9988" max="9988" width="13.125" customWidth="1"/>
    <col min="9989" max="9989" width="11.375" customWidth="1"/>
    <col min="9990" max="9990" width="10.75" customWidth="1"/>
    <col min="9991" max="9991" width="14.375" customWidth="1"/>
    <col min="9992" max="9992" width="11.25" customWidth="1"/>
    <col min="9993" max="9993" width="25.5" customWidth="1"/>
    <col min="9994" max="9994" width="12.25" customWidth="1"/>
    <col min="10242" max="10242" width="3.625" customWidth="1"/>
    <col min="10243" max="10243" width="37.375" customWidth="1"/>
    <col min="10244" max="10244" width="13.125" customWidth="1"/>
    <col min="10245" max="10245" width="11.375" customWidth="1"/>
    <col min="10246" max="10246" width="10.75" customWidth="1"/>
    <col min="10247" max="10247" width="14.375" customWidth="1"/>
    <col min="10248" max="10248" width="11.25" customWidth="1"/>
    <col min="10249" max="10249" width="25.5" customWidth="1"/>
    <col min="10250" max="10250" width="12.25" customWidth="1"/>
    <col min="10498" max="10498" width="3.625" customWidth="1"/>
    <col min="10499" max="10499" width="37.375" customWidth="1"/>
    <col min="10500" max="10500" width="13.125" customWidth="1"/>
    <col min="10501" max="10501" width="11.375" customWidth="1"/>
    <col min="10502" max="10502" width="10.75" customWidth="1"/>
    <col min="10503" max="10503" width="14.375" customWidth="1"/>
    <col min="10504" max="10504" width="11.25" customWidth="1"/>
    <col min="10505" max="10505" width="25.5" customWidth="1"/>
    <col min="10506" max="10506" width="12.25" customWidth="1"/>
    <col min="10754" max="10754" width="3.625" customWidth="1"/>
    <col min="10755" max="10755" width="37.375" customWidth="1"/>
    <col min="10756" max="10756" width="13.125" customWidth="1"/>
    <col min="10757" max="10757" width="11.375" customWidth="1"/>
    <col min="10758" max="10758" width="10.75" customWidth="1"/>
    <col min="10759" max="10759" width="14.375" customWidth="1"/>
    <col min="10760" max="10760" width="11.25" customWidth="1"/>
    <col min="10761" max="10761" width="25.5" customWidth="1"/>
    <col min="10762" max="10762" width="12.25" customWidth="1"/>
    <col min="11010" max="11010" width="3.625" customWidth="1"/>
    <col min="11011" max="11011" width="37.375" customWidth="1"/>
    <col min="11012" max="11012" width="13.125" customWidth="1"/>
    <col min="11013" max="11013" width="11.375" customWidth="1"/>
    <col min="11014" max="11014" width="10.75" customWidth="1"/>
    <col min="11015" max="11015" width="14.375" customWidth="1"/>
    <col min="11016" max="11016" width="11.25" customWidth="1"/>
    <col min="11017" max="11017" width="25.5" customWidth="1"/>
    <col min="11018" max="11018" width="12.25" customWidth="1"/>
    <col min="11266" max="11266" width="3.625" customWidth="1"/>
    <col min="11267" max="11267" width="37.375" customWidth="1"/>
    <col min="11268" max="11268" width="13.125" customWidth="1"/>
    <col min="11269" max="11269" width="11.375" customWidth="1"/>
    <col min="11270" max="11270" width="10.75" customWidth="1"/>
    <col min="11271" max="11271" width="14.375" customWidth="1"/>
    <col min="11272" max="11272" width="11.25" customWidth="1"/>
    <col min="11273" max="11273" width="25.5" customWidth="1"/>
    <col min="11274" max="11274" width="12.25" customWidth="1"/>
    <col min="11522" max="11522" width="3.625" customWidth="1"/>
    <col min="11523" max="11523" width="37.375" customWidth="1"/>
    <col min="11524" max="11524" width="13.125" customWidth="1"/>
    <col min="11525" max="11525" width="11.375" customWidth="1"/>
    <col min="11526" max="11526" width="10.75" customWidth="1"/>
    <col min="11527" max="11527" width="14.375" customWidth="1"/>
    <col min="11528" max="11528" width="11.25" customWidth="1"/>
    <col min="11529" max="11529" width="25.5" customWidth="1"/>
    <col min="11530" max="11530" width="12.25" customWidth="1"/>
    <col min="11778" max="11778" width="3.625" customWidth="1"/>
    <col min="11779" max="11779" width="37.375" customWidth="1"/>
    <col min="11780" max="11780" width="13.125" customWidth="1"/>
    <col min="11781" max="11781" width="11.375" customWidth="1"/>
    <col min="11782" max="11782" width="10.75" customWidth="1"/>
    <col min="11783" max="11783" width="14.375" customWidth="1"/>
    <col min="11784" max="11784" width="11.25" customWidth="1"/>
    <col min="11785" max="11785" width="25.5" customWidth="1"/>
    <col min="11786" max="11786" width="12.25" customWidth="1"/>
    <col min="12034" max="12034" width="3.625" customWidth="1"/>
    <col min="12035" max="12035" width="37.375" customWidth="1"/>
    <col min="12036" max="12036" width="13.125" customWidth="1"/>
    <col min="12037" max="12037" width="11.375" customWidth="1"/>
    <col min="12038" max="12038" width="10.75" customWidth="1"/>
    <col min="12039" max="12039" width="14.375" customWidth="1"/>
    <col min="12040" max="12040" width="11.25" customWidth="1"/>
    <col min="12041" max="12041" width="25.5" customWidth="1"/>
    <col min="12042" max="12042" width="12.25" customWidth="1"/>
    <col min="12290" max="12290" width="3.625" customWidth="1"/>
    <col min="12291" max="12291" width="37.375" customWidth="1"/>
    <col min="12292" max="12292" width="13.125" customWidth="1"/>
    <col min="12293" max="12293" width="11.375" customWidth="1"/>
    <col min="12294" max="12294" width="10.75" customWidth="1"/>
    <col min="12295" max="12295" width="14.375" customWidth="1"/>
    <col min="12296" max="12296" width="11.25" customWidth="1"/>
    <col min="12297" max="12297" width="25.5" customWidth="1"/>
    <col min="12298" max="12298" width="12.25" customWidth="1"/>
    <col min="12546" max="12546" width="3.625" customWidth="1"/>
    <col min="12547" max="12547" width="37.375" customWidth="1"/>
    <col min="12548" max="12548" width="13.125" customWidth="1"/>
    <col min="12549" max="12549" width="11.375" customWidth="1"/>
    <col min="12550" max="12550" width="10.75" customWidth="1"/>
    <col min="12551" max="12551" width="14.375" customWidth="1"/>
    <col min="12552" max="12552" width="11.25" customWidth="1"/>
    <col min="12553" max="12553" width="25.5" customWidth="1"/>
    <col min="12554" max="12554" width="12.25" customWidth="1"/>
    <col min="12802" max="12802" width="3.625" customWidth="1"/>
    <col min="12803" max="12803" width="37.375" customWidth="1"/>
    <col min="12804" max="12804" width="13.125" customWidth="1"/>
    <col min="12805" max="12805" width="11.375" customWidth="1"/>
    <col min="12806" max="12806" width="10.75" customWidth="1"/>
    <col min="12807" max="12807" width="14.375" customWidth="1"/>
    <col min="12808" max="12808" width="11.25" customWidth="1"/>
    <col min="12809" max="12809" width="25.5" customWidth="1"/>
    <col min="12810" max="12810" width="12.25" customWidth="1"/>
    <col min="13058" max="13058" width="3.625" customWidth="1"/>
    <col min="13059" max="13059" width="37.375" customWidth="1"/>
    <col min="13060" max="13060" width="13.125" customWidth="1"/>
    <col min="13061" max="13061" width="11.375" customWidth="1"/>
    <col min="13062" max="13062" width="10.75" customWidth="1"/>
    <col min="13063" max="13063" width="14.375" customWidth="1"/>
    <col min="13064" max="13064" width="11.25" customWidth="1"/>
    <col min="13065" max="13065" width="25.5" customWidth="1"/>
    <col min="13066" max="13066" width="12.25" customWidth="1"/>
    <col min="13314" max="13314" width="3.625" customWidth="1"/>
    <col min="13315" max="13315" width="37.375" customWidth="1"/>
    <col min="13316" max="13316" width="13.125" customWidth="1"/>
    <col min="13317" max="13317" width="11.375" customWidth="1"/>
    <col min="13318" max="13318" width="10.75" customWidth="1"/>
    <col min="13319" max="13319" width="14.375" customWidth="1"/>
    <col min="13320" max="13320" width="11.25" customWidth="1"/>
    <col min="13321" max="13321" width="25.5" customWidth="1"/>
    <col min="13322" max="13322" width="12.25" customWidth="1"/>
    <col min="13570" max="13570" width="3.625" customWidth="1"/>
    <col min="13571" max="13571" width="37.375" customWidth="1"/>
    <col min="13572" max="13572" width="13.125" customWidth="1"/>
    <col min="13573" max="13573" width="11.375" customWidth="1"/>
    <col min="13574" max="13574" width="10.75" customWidth="1"/>
    <col min="13575" max="13575" width="14.375" customWidth="1"/>
    <col min="13576" max="13576" width="11.25" customWidth="1"/>
    <col min="13577" max="13577" width="25.5" customWidth="1"/>
    <col min="13578" max="13578" width="12.25" customWidth="1"/>
    <col min="13826" max="13826" width="3.625" customWidth="1"/>
    <col min="13827" max="13827" width="37.375" customWidth="1"/>
    <col min="13828" max="13828" width="13.125" customWidth="1"/>
    <col min="13829" max="13829" width="11.375" customWidth="1"/>
    <col min="13830" max="13830" width="10.75" customWidth="1"/>
    <col min="13831" max="13831" width="14.375" customWidth="1"/>
    <col min="13832" max="13832" width="11.25" customWidth="1"/>
    <col min="13833" max="13833" width="25.5" customWidth="1"/>
    <col min="13834" max="13834" width="12.25" customWidth="1"/>
    <col min="14082" max="14082" width="3.625" customWidth="1"/>
    <col min="14083" max="14083" width="37.375" customWidth="1"/>
    <col min="14084" max="14084" width="13.125" customWidth="1"/>
    <col min="14085" max="14085" width="11.375" customWidth="1"/>
    <col min="14086" max="14086" width="10.75" customWidth="1"/>
    <col min="14087" max="14087" width="14.375" customWidth="1"/>
    <col min="14088" max="14088" width="11.25" customWidth="1"/>
    <col min="14089" max="14089" width="25.5" customWidth="1"/>
    <col min="14090" max="14090" width="12.25" customWidth="1"/>
    <col min="14338" max="14338" width="3.625" customWidth="1"/>
    <col min="14339" max="14339" width="37.375" customWidth="1"/>
    <col min="14340" max="14340" width="13.125" customWidth="1"/>
    <col min="14341" max="14341" width="11.375" customWidth="1"/>
    <col min="14342" max="14342" width="10.75" customWidth="1"/>
    <col min="14343" max="14343" width="14.375" customWidth="1"/>
    <col min="14344" max="14344" width="11.25" customWidth="1"/>
    <col min="14345" max="14345" width="25.5" customWidth="1"/>
    <col min="14346" max="14346" width="12.25" customWidth="1"/>
    <col min="14594" max="14594" width="3.625" customWidth="1"/>
    <col min="14595" max="14595" width="37.375" customWidth="1"/>
    <col min="14596" max="14596" width="13.125" customWidth="1"/>
    <col min="14597" max="14597" width="11.375" customWidth="1"/>
    <col min="14598" max="14598" width="10.75" customWidth="1"/>
    <col min="14599" max="14599" width="14.375" customWidth="1"/>
    <col min="14600" max="14600" width="11.25" customWidth="1"/>
    <col min="14601" max="14601" width="25.5" customWidth="1"/>
    <col min="14602" max="14602" width="12.25" customWidth="1"/>
    <col min="14850" max="14850" width="3.625" customWidth="1"/>
    <col min="14851" max="14851" width="37.375" customWidth="1"/>
    <col min="14852" max="14852" width="13.125" customWidth="1"/>
    <col min="14853" max="14853" width="11.375" customWidth="1"/>
    <col min="14854" max="14854" width="10.75" customWidth="1"/>
    <col min="14855" max="14855" width="14.375" customWidth="1"/>
    <col min="14856" max="14856" width="11.25" customWidth="1"/>
    <col min="14857" max="14857" width="25.5" customWidth="1"/>
    <col min="14858" max="14858" width="12.25" customWidth="1"/>
    <col min="15106" max="15106" width="3.625" customWidth="1"/>
    <col min="15107" max="15107" width="37.375" customWidth="1"/>
    <col min="15108" max="15108" width="13.125" customWidth="1"/>
    <col min="15109" max="15109" width="11.375" customWidth="1"/>
    <col min="15110" max="15110" width="10.75" customWidth="1"/>
    <col min="15111" max="15111" width="14.375" customWidth="1"/>
    <col min="15112" max="15112" width="11.25" customWidth="1"/>
    <col min="15113" max="15113" width="25.5" customWidth="1"/>
    <col min="15114" max="15114" width="12.25" customWidth="1"/>
    <col min="15362" max="15362" width="3.625" customWidth="1"/>
    <col min="15363" max="15363" width="37.375" customWidth="1"/>
    <col min="15364" max="15364" width="13.125" customWidth="1"/>
    <col min="15365" max="15365" width="11.375" customWidth="1"/>
    <col min="15366" max="15366" width="10.75" customWidth="1"/>
    <col min="15367" max="15367" width="14.375" customWidth="1"/>
    <col min="15368" max="15368" width="11.25" customWidth="1"/>
    <col min="15369" max="15369" width="25.5" customWidth="1"/>
    <col min="15370" max="15370" width="12.25" customWidth="1"/>
    <col min="15618" max="15618" width="3.625" customWidth="1"/>
    <col min="15619" max="15619" width="37.375" customWidth="1"/>
    <col min="15620" max="15620" width="13.125" customWidth="1"/>
    <col min="15621" max="15621" width="11.375" customWidth="1"/>
    <col min="15622" max="15622" width="10.75" customWidth="1"/>
    <col min="15623" max="15623" width="14.375" customWidth="1"/>
    <col min="15624" max="15624" width="11.25" customWidth="1"/>
    <col min="15625" max="15625" width="25.5" customWidth="1"/>
    <col min="15626" max="15626" width="12.25" customWidth="1"/>
    <col min="15874" max="15874" width="3.625" customWidth="1"/>
    <col min="15875" max="15875" width="37.375" customWidth="1"/>
    <col min="15876" max="15876" width="13.125" customWidth="1"/>
    <col min="15877" max="15877" width="11.375" customWidth="1"/>
    <col min="15878" max="15878" width="10.75" customWidth="1"/>
    <col min="15879" max="15879" width="14.375" customWidth="1"/>
    <col min="15880" max="15880" width="11.25" customWidth="1"/>
    <col min="15881" max="15881" width="25.5" customWidth="1"/>
    <col min="15882" max="15882" width="12.25" customWidth="1"/>
    <col min="16130" max="16130" width="3.625" customWidth="1"/>
    <col min="16131" max="16131" width="37.375" customWidth="1"/>
    <col min="16132" max="16132" width="13.125" customWidth="1"/>
    <col min="16133" max="16133" width="11.375" customWidth="1"/>
    <col min="16134" max="16134" width="10.75" customWidth="1"/>
    <col min="16135" max="16135" width="14.375" customWidth="1"/>
    <col min="16136" max="16136" width="11.25" customWidth="1"/>
    <col min="16137" max="16137" width="25.5" customWidth="1"/>
    <col min="16138" max="16138" width="12.25" customWidth="1"/>
  </cols>
  <sheetData>
    <row r="1" spans="1:12" ht="18.75">
      <c r="B1" s="101" t="s">
        <v>182</v>
      </c>
      <c r="C1" s="107"/>
      <c r="D1" s="107"/>
      <c r="E1" s="107"/>
      <c r="F1" s="107"/>
      <c r="G1" s="107"/>
      <c r="H1" s="107"/>
      <c r="I1" s="107"/>
    </row>
    <row r="2" spans="1:12" ht="18.75">
      <c r="A2" s="575" t="s">
        <v>318</v>
      </c>
      <c r="B2" s="575"/>
      <c r="C2" s="575"/>
      <c r="D2" s="575"/>
      <c r="E2" s="575"/>
      <c r="F2" s="575"/>
      <c r="G2" s="575"/>
      <c r="H2" s="575"/>
      <c r="I2" s="575"/>
    </row>
    <row r="3" spans="1:12" ht="18.75">
      <c r="B3" s="521"/>
      <c r="C3" s="574"/>
      <c r="D3" s="522"/>
      <c r="E3" s="522"/>
      <c r="F3" s="522"/>
      <c r="G3" s="522"/>
      <c r="H3" s="522"/>
      <c r="I3" s="523"/>
    </row>
    <row r="4" spans="1:12">
      <c r="B4" s="74"/>
      <c r="C4" s="74"/>
      <c r="D4" s="74"/>
      <c r="E4" s="74"/>
      <c r="F4" s="74"/>
      <c r="G4" s="74"/>
      <c r="H4" s="74"/>
    </row>
    <row r="5" spans="1:12" s="91" customFormat="1" ht="39" customHeight="1">
      <c r="B5" s="105" t="s">
        <v>0</v>
      </c>
      <c r="C5" s="106" t="s">
        <v>139</v>
      </c>
      <c r="D5" s="106" t="s">
        <v>140</v>
      </c>
      <c r="E5" s="106" t="s">
        <v>141</v>
      </c>
      <c r="F5" s="106" t="s">
        <v>142</v>
      </c>
      <c r="G5" s="106" t="s">
        <v>143</v>
      </c>
      <c r="H5" s="106" t="s">
        <v>144</v>
      </c>
      <c r="I5" s="106" t="s">
        <v>11</v>
      </c>
    </row>
    <row r="6" spans="1:12" s="2" customFormat="1" ht="16.5" customHeight="1">
      <c r="B6" s="75">
        <v>1</v>
      </c>
      <c r="C6" s="76">
        <v>2</v>
      </c>
      <c r="D6" s="76">
        <v>3</v>
      </c>
      <c r="E6" s="76">
        <v>4</v>
      </c>
      <c r="F6" s="76">
        <v>5</v>
      </c>
      <c r="G6" s="76" t="s">
        <v>300</v>
      </c>
      <c r="H6" s="76" t="s">
        <v>145</v>
      </c>
      <c r="I6" s="76"/>
    </row>
    <row r="7" spans="1:12" s="77" customFormat="1" ht="39" customHeight="1">
      <c r="B7" s="513">
        <v>1</v>
      </c>
      <c r="C7" s="527" t="str">
        <f>+DM!C9</f>
        <v>Xuất bản ấn phẩm khoa học và công nghệ và phát triển công nghệ của tỉnh</v>
      </c>
      <c r="D7" s="515">
        <f>+'1.1'!K17</f>
        <v>329860000.04972726</v>
      </c>
      <c r="E7" s="515"/>
      <c r="F7" s="515">
        <f>+CPQLchung!G16*12</f>
        <v>34140000.009829089</v>
      </c>
      <c r="G7" s="515">
        <f>+SUM(D7:F7)</f>
        <v>364000000.05955637</v>
      </c>
      <c r="H7" s="515"/>
      <c r="I7" s="525" t="s">
        <v>146</v>
      </c>
      <c r="K7" s="95"/>
    </row>
    <row r="8" spans="1:12" s="77" customFormat="1" ht="39.75" customHeight="1">
      <c r="B8" s="516">
        <f>1+B7</f>
        <v>2</v>
      </c>
      <c r="C8" s="528" t="str">
        <f>+DM!C10</f>
        <v>Thực hiện chuyên mục KH&amp;CN phát trên sóng phát thanh và truyền hình tỉnh, Báo Quảng Ngãi</v>
      </c>
      <c r="D8" s="518">
        <f>+'1.2'!K15+'1.2'!K37+'1.2'!K62</f>
        <v>433789999.889</v>
      </c>
      <c r="E8" s="518"/>
      <c r="F8" s="518">
        <f>+CPQLchung!G16*18</f>
        <v>51210000.014743634</v>
      </c>
      <c r="G8" s="518">
        <f t="shared" ref="G8:G9" si="0">+SUM(D8:F8)</f>
        <v>484999999.90374362</v>
      </c>
      <c r="H8" s="518"/>
      <c r="I8" s="526" t="s">
        <v>147</v>
      </c>
      <c r="K8" s="95"/>
      <c r="L8" s="315"/>
    </row>
    <row r="9" spans="1:12" s="77" customFormat="1" ht="43.5" customHeight="1">
      <c r="B9" s="516">
        <f t="shared" ref="B9:B10" si="1">1+B8</f>
        <v>3</v>
      </c>
      <c r="C9" s="528" t="str">
        <f>+DM!C11</f>
        <v>Xây dựng, duy trì và phát triển cổng thông tin khoa học và công nghệ</v>
      </c>
      <c r="D9" s="518">
        <f>+'1.3'!K15</f>
        <v>172929999.99508539</v>
      </c>
      <c r="E9" s="518"/>
      <c r="F9" s="518">
        <f>+CPQLchung!G16*6</f>
        <v>17070000.004914545</v>
      </c>
      <c r="G9" s="518">
        <f t="shared" si="0"/>
        <v>189999999.99999994</v>
      </c>
      <c r="H9" s="518"/>
      <c r="I9" s="526" t="s">
        <v>148</v>
      </c>
      <c r="K9" s="240"/>
    </row>
    <row r="10" spans="1:12" ht="33">
      <c r="B10" s="516">
        <f t="shared" si="1"/>
        <v>4</v>
      </c>
      <c r="C10" s="529" t="s">
        <v>202</v>
      </c>
      <c r="D10" s="519">
        <f>+'1.6'!K16</f>
        <v>270859999.52272725</v>
      </c>
      <c r="E10" s="519"/>
      <c r="F10" s="519">
        <f>+CPQLchung!G16*12</f>
        <v>34140000.009829089</v>
      </c>
      <c r="G10" s="518">
        <f>+SUM(D10:F10)+0.1</f>
        <v>304999999.63255638</v>
      </c>
      <c r="H10" s="519"/>
      <c r="I10" s="526" t="s">
        <v>253</v>
      </c>
    </row>
    <row r="11" spans="1:12" ht="27" customHeight="1">
      <c r="B11" s="524"/>
      <c r="C11" s="530" t="s">
        <v>307</v>
      </c>
      <c r="D11" s="512">
        <f>+SUM(D7:D10)</f>
        <v>1207439999.4565399</v>
      </c>
      <c r="E11" s="512"/>
      <c r="F11" s="512">
        <f>+SUM(F7:F10)</f>
        <v>136560000.03931636</v>
      </c>
      <c r="G11" s="512">
        <f>+SUM(G7:G10)</f>
        <v>1343999999.5958564</v>
      </c>
      <c r="H11" s="512"/>
      <c r="I11" s="524"/>
    </row>
    <row r="12" spans="1:12">
      <c r="D12" s="271"/>
      <c r="E12" s="271"/>
      <c r="F12" s="271"/>
      <c r="G12" s="271"/>
      <c r="H12" s="271"/>
    </row>
    <row r="13" spans="1:12">
      <c r="D13" s="271"/>
      <c r="E13" s="271"/>
      <c r="F13" s="271"/>
      <c r="G13" s="271"/>
      <c r="H13" s="271"/>
    </row>
    <row r="14" spans="1:12">
      <c r="K14" s="95"/>
    </row>
  </sheetData>
  <mergeCells count="1">
    <mergeCell ref="A2:I2"/>
  </mergeCells>
  <pageMargins left="0" right="0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6" sqref="B16"/>
    </sheetView>
  </sheetViews>
  <sheetFormatPr defaultRowHeight="15.75"/>
  <cols>
    <col min="1" max="1" width="6.375" customWidth="1"/>
    <col min="2" max="2" width="41.125" customWidth="1"/>
    <col min="3" max="3" width="13.125" customWidth="1"/>
    <col min="4" max="4" width="11.375" customWidth="1"/>
    <col min="5" max="5" width="11.875" customWidth="1"/>
    <col min="6" max="6" width="14.375" customWidth="1"/>
    <col min="7" max="7" width="11.25" customWidth="1"/>
    <col min="8" max="8" width="15.25" customWidth="1"/>
    <col min="9" max="10" width="12.25" customWidth="1"/>
    <col min="11" max="11" width="10.125" bestFit="1" customWidth="1"/>
    <col min="257" max="257" width="3.625" customWidth="1"/>
    <col min="258" max="258" width="37.375" customWidth="1"/>
    <col min="259" max="259" width="13.125" customWidth="1"/>
    <col min="260" max="260" width="11.375" customWidth="1"/>
    <col min="261" max="261" width="10.75" customWidth="1"/>
    <col min="262" max="262" width="14.375" customWidth="1"/>
    <col min="263" max="263" width="11.25" customWidth="1"/>
    <col min="264" max="264" width="25.5" customWidth="1"/>
    <col min="265" max="265" width="12.25" customWidth="1"/>
    <col min="513" max="513" width="3.625" customWidth="1"/>
    <col min="514" max="514" width="37.375" customWidth="1"/>
    <col min="515" max="515" width="13.125" customWidth="1"/>
    <col min="516" max="516" width="11.375" customWidth="1"/>
    <col min="517" max="517" width="10.75" customWidth="1"/>
    <col min="518" max="518" width="14.375" customWidth="1"/>
    <col min="519" max="519" width="11.25" customWidth="1"/>
    <col min="520" max="520" width="25.5" customWidth="1"/>
    <col min="521" max="521" width="12.25" customWidth="1"/>
    <col min="769" max="769" width="3.625" customWidth="1"/>
    <col min="770" max="770" width="37.375" customWidth="1"/>
    <col min="771" max="771" width="13.125" customWidth="1"/>
    <col min="772" max="772" width="11.375" customWidth="1"/>
    <col min="773" max="773" width="10.75" customWidth="1"/>
    <col min="774" max="774" width="14.375" customWidth="1"/>
    <col min="775" max="775" width="11.25" customWidth="1"/>
    <col min="776" max="776" width="25.5" customWidth="1"/>
    <col min="777" max="777" width="12.25" customWidth="1"/>
    <col min="1025" max="1025" width="3.625" customWidth="1"/>
    <col min="1026" max="1026" width="37.375" customWidth="1"/>
    <col min="1027" max="1027" width="13.125" customWidth="1"/>
    <col min="1028" max="1028" width="11.375" customWidth="1"/>
    <col min="1029" max="1029" width="10.75" customWidth="1"/>
    <col min="1030" max="1030" width="14.375" customWidth="1"/>
    <col min="1031" max="1031" width="11.25" customWidth="1"/>
    <col min="1032" max="1032" width="25.5" customWidth="1"/>
    <col min="1033" max="1033" width="12.25" customWidth="1"/>
    <col min="1281" max="1281" width="3.625" customWidth="1"/>
    <col min="1282" max="1282" width="37.375" customWidth="1"/>
    <col min="1283" max="1283" width="13.125" customWidth="1"/>
    <col min="1284" max="1284" width="11.375" customWidth="1"/>
    <col min="1285" max="1285" width="10.75" customWidth="1"/>
    <col min="1286" max="1286" width="14.375" customWidth="1"/>
    <col min="1287" max="1287" width="11.25" customWidth="1"/>
    <col min="1288" max="1288" width="25.5" customWidth="1"/>
    <col min="1289" max="1289" width="12.25" customWidth="1"/>
    <col min="1537" max="1537" width="3.625" customWidth="1"/>
    <col min="1538" max="1538" width="37.375" customWidth="1"/>
    <col min="1539" max="1539" width="13.125" customWidth="1"/>
    <col min="1540" max="1540" width="11.375" customWidth="1"/>
    <col min="1541" max="1541" width="10.75" customWidth="1"/>
    <col min="1542" max="1542" width="14.375" customWidth="1"/>
    <col min="1543" max="1543" width="11.25" customWidth="1"/>
    <col min="1544" max="1544" width="25.5" customWidth="1"/>
    <col min="1545" max="1545" width="12.25" customWidth="1"/>
    <col min="1793" max="1793" width="3.625" customWidth="1"/>
    <col min="1794" max="1794" width="37.375" customWidth="1"/>
    <col min="1795" max="1795" width="13.125" customWidth="1"/>
    <col min="1796" max="1796" width="11.375" customWidth="1"/>
    <col min="1797" max="1797" width="10.75" customWidth="1"/>
    <col min="1798" max="1798" width="14.375" customWidth="1"/>
    <col min="1799" max="1799" width="11.25" customWidth="1"/>
    <col min="1800" max="1800" width="25.5" customWidth="1"/>
    <col min="1801" max="1801" width="12.25" customWidth="1"/>
    <col min="2049" max="2049" width="3.625" customWidth="1"/>
    <col min="2050" max="2050" width="37.375" customWidth="1"/>
    <col min="2051" max="2051" width="13.125" customWidth="1"/>
    <col min="2052" max="2052" width="11.375" customWidth="1"/>
    <col min="2053" max="2053" width="10.75" customWidth="1"/>
    <col min="2054" max="2054" width="14.375" customWidth="1"/>
    <col min="2055" max="2055" width="11.25" customWidth="1"/>
    <col min="2056" max="2056" width="25.5" customWidth="1"/>
    <col min="2057" max="2057" width="12.25" customWidth="1"/>
    <col min="2305" max="2305" width="3.625" customWidth="1"/>
    <col min="2306" max="2306" width="37.375" customWidth="1"/>
    <col min="2307" max="2307" width="13.125" customWidth="1"/>
    <col min="2308" max="2308" width="11.375" customWidth="1"/>
    <col min="2309" max="2309" width="10.75" customWidth="1"/>
    <col min="2310" max="2310" width="14.375" customWidth="1"/>
    <col min="2311" max="2311" width="11.25" customWidth="1"/>
    <col min="2312" max="2312" width="25.5" customWidth="1"/>
    <col min="2313" max="2313" width="12.25" customWidth="1"/>
    <col min="2561" max="2561" width="3.625" customWidth="1"/>
    <col min="2562" max="2562" width="37.375" customWidth="1"/>
    <col min="2563" max="2563" width="13.125" customWidth="1"/>
    <col min="2564" max="2564" width="11.375" customWidth="1"/>
    <col min="2565" max="2565" width="10.75" customWidth="1"/>
    <col min="2566" max="2566" width="14.375" customWidth="1"/>
    <col min="2567" max="2567" width="11.25" customWidth="1"/>
    <col min="2568" max="2568" width="25.5" customWidth="1"/>
    <col min="2569" max="2569" width="12.25" customWidth="1"/>
    <col min="2817" max="2817" width="3.625" customWidth="1"/>
    <col min="2818" max="2818" width="37.375" customWidth="1"/>
    <col min="2819" max="2819" width="13.125" customWidth="1"/>
    <col min="2820" max="2820" width="11.375" customWidth="1"/>
    <col min="2821" max="2821" width="10.75" customWidth="1"/>
    <col min="2822" max="2822" width="14.375" customWidth="1"/>
    <col min="2823" max="2823" width="11.25" customWidth="1"/>
    <col min="2824" max="2824" width="25.5" customWidth="1"/>
    <col min="2825" max="2825" width="12.25" customWidth="1"/>
    <col min="3073" max="3073" width="3.625" customWidth="1"/>
    <col min="3074" max="3074" width="37.375" customWidth="1"/>
    <col min="3075" max="3075" width="13.125" customWidth="1"/>
    <col min="3076" max="3076" width="11.375" customWidth="1"/>
    <col min="3077" max="3077" width="10.75" customWidth="1"/>
    <col min="3078" max="3078" width="14.375" customWidth="1"/>
    <col min="3079" max="3079" width="11.25" customWidth="1"/>
    <col min="3080" max="3080" width="25.5" customWidth="1"/>
    <col min="3081" max="3081" width="12.25" customWidth="1"/>
    <col min="3329" max="3329" width="3.625" customWidth="1"/>
    <col min="3330" max="3330" width="37.375" customWidth="1"/>
    <col min="3331" max="3331" width="13.125" customWidth="1"/>
    <col min="3332" max="3332" width="11.375" customWidth="1"/>
    <col min="3333" max="3333" width="10.75" customWidth="1"/>
    <col min="3334" max="3334" width="14.375" customWidth="1"/>
    <col min="3335" max="3335" width="11.25" customWidth="1"/>
    <col min="3336" max="3336" width="25.5" customWidth="1"/>
    <col min="3337" max="3337" width="12.25" customWidth="1"/>
    <col min="3585" max="3585" width="3.625" customWidth="1"/>
    <col min="3586" max="3586" width="37.375" customWidth="1"/>
    <col min="3587" max="3587" width="13.125" customWidth="1"/>
    <col min="3588" max="3588" width="11.375" customWidth="1"/>
    <col min="3589" max="3589" width="10.75" customWidth="1"/>
    <col min="3590" max="3590" width="14.375" customWidth="1"/>
    <col min="3591" max="3591" width="11.25" customWidth="1"/>
    <col min="3592" max="3592" width="25.5" customWidth="1"/>
    <col min="3593" max="3593" width="12.25" customWidth="1"/>
    <col min="3841" max="3841" width="3.625" customWidth="1"/>
    <col min="3842" max="3842" width="37.375" customWidth="1"/>
    <col min="3843" max="3843" width="13.125" customWidth="1"/>
    <col min="3844" max="3844" width="11.375" customWidth="1"/>
    <col min="3845" max="3845" width="10.75" customWidth="1"/>
    <col min="3846" max="3846" width="14.375" customWidth="1"/>
    <col min="3847" max="3847" width="11.25" customWidth="1"/>
    <col min="3848" max="3848" width="25.5" customWidth="1"/>
    <col min="3849" max="3849" width="12.25" customWidth="1"/>
    <col min="4097" max="4097" width="3.625" customWidth="1"/>
    <col min="4098" max="4098" width="37.375" customWidth="1"/>
    <col min="4099" max="4099" width="13.125" customWidth="1"/>
    <col min="4100" max="4100" width="11.375" customWidth="1"/>
    <col min="4101" max="4101" width="10.75" customWidth="1"/>
    <col min="4102" max="4102" width="14.375" customWidth="1"/>
    <col min="4103" max="4103" width="11.25" customWidth="1"/>
    <col min="4104" max="4104" width="25.5" customWidth="1"/>
    <col min="4105" max="4105" width="12.25" customWidth="1"/>
    <col min="4353" max="4353" width="3.625" customWidth="1"/>
    <col min="4354" max="4354" width="37.375" customWidth="1"/>
    <col min="4355" max="4355" width="13.125" customWidth="1"/>
    <col min="4356" max="4356" width="11.375" customWidth="1"/>
    <col min="4357" max="4357" width="10.75" customWidth="1"/>
    <col min="4358" max="4358" width="14.375" customWidth="1"/>
    <col min="4359" max="4359" width="11.25" customWidth="1"/>
    <col min="4360" max="4360" width="25.5" customWidth="1"/>
    <col min="4361" max="4361" width="12.25" customWidth="1"/>
    <col min="4609" max="4609" width="3.625" customWidth="1"/>
    <col min="4610" max="4610" width="37.375" customWidth="1"/>
    <col min="4611" max="4611" width="13.125" customWidth="1"/>
    <col min="4612" max="4612" width="11.375" customWidth="1"/>
    <col min="4613" max="4613" width="10.75" customWidth="1"/>
    <col min="4614" max="4614" width="14.375" customWidth="1"/>
    <col min="4615" max="4615" width="11.25" customWidth="1"/>
    <col min="4616" max="4616" width="25.5" customWidth="1"/>
    <col min="4617" max="4617" width="12.25" customWidth="1"/>
    <col min="4865" max="4865" width="3.625" customWidth="1"/>
    <col min="4866" max="4866" width="37.375" customWidth="1"/>
    <col min="4867" max="4867" width="13.125" customWidth="1"/>
    <col min="4868" max="4868" width="11.375" customWidth="1"/>
    <col min="4869" max="4869" width="10.75" customWidth="1"/>
    <col min="4870" max="4870" width="14.375" customWidth="1"/>
    <col min="4871" max="4871" width="11.25" customWidth="1"/>
    <col min="4872" max="4872" width="25.5" customWidth="1"/>
    <col min="4873" max="4873" width="12.25" customWidth="1"/>
    <col min="5121" max="5121" width="3.625" customWidth="1"/>
    <col min="5122" max="5122" width="37.375" customWidth="1"/>
    <col min="5123" max="5123" width="13.125" customWidth="1"/>
    <col min="5124" max="5124" width="11.375" customWidth="1"/>
    <col min="5125" max="5125" width="10.75" customWidth="1"/>
    <col min="5126" max="5126" width="14.375" customWidth="1"/>
    <col min="5127" max="5127" width="11.25" customWidth="1"/>
    <col min="5128" max="5128" width="25.5" customWidth="1"/>
    <col min="5129" max="5129" width="12.25" customWidth="1"/>
    <col min="5377" max="5377" width="3.625" customWidth="1"/>
    <col min="5378" max="5378" width="37.375" customWidth="1"/>
    <col min="5379" max="5379" width="13.125" customWidth="1"/>
    <col min="5380" max="5380" width="11.375" customWidth="1"/>
    <col min="5381" max="5381" width="10.75" customWidth="1"/>
    <col min="5382" max="5382" width="14.375" customWidth="1"/>
    <col min="5383" max="5383" width="11.25" customWidth="1"/>
    <col min="5384" max="5384" width="25.5" customWidth="1"/>
    <col min="5385" max="5385" width="12.25" customWidth="1"/>
    <col min="5633" max="5633" width="3.625" customWidth="1"/>
    <col min="5634" max="5634" width="37.375" customWidth="1"/>
    <col min="5635" max="5635" width="13.125" customWidth="1"/>
    <col min="5636" max="5636" width="11.375" customWidth="1"/>
    <col min="5637" max="5637" width="10.75" customWidth="1"/>
    <col min="5638" max="5638" width="14.375" customWidth="1"/>
    <col min="5639" max="5639" width="11.25" customWidth="1"/>
    <col min="5640" max="5640" width="25.5" customWidth="1"/>
    <col min="5641" max="5641" width="12.25" customWidth="1"/>
    <col min="5889" max="5889" width="3.625" customWidth="1"/>
    <col min="5890" max="5890" width="37.375" customWidth="1"/>
    <col min="5891" max="5891" width="13.125" customWidth="1"/>
    <col min="5892" max="5892" width="11.375" customWidth="1"/>
    <col min="5893" max="5893" width="10.75" customWidth="1"/>
    <col min="5894" max="5894" width="14.375" customWidth="1"/>
    <col min="5895" max="5895" width="11.25" customWidth="1"/>
    <col min="5896" max="5896" width="25.5" customWidth="1"/>
    <col min="5897" max="5897" width="12.25" customWidth="1"/>
    <col min="6145" max="6145" width="3.625" customWidth="1"/>
    <col min="6146" max="6146" width="37.375" customWidth="1"/>
    <col min="6147" max="6147" width="13.125" customWidth="1"/>
    <col min="6148" max="6148" width="11.375" customWidth="1"/>
    <col min="6149" max="6149" width="10.75" customWidth="1"/>
    <col min="6150" max="6150" width="14.375" customWidth="1"/>
    <col min="6151" max="6151" width="11.25" customWidth="1"/>
    <col min="6152" max="6152" width="25.5" customWidth="1"/>
    <col min="6153" max="6153" width="12.25" customWidth="1"/>
    <col min="6401" max="6401" width="3.625" customWidth="1"/>
    <col min="6402" max="6402" width="37.375" customWidth="1"/>
    <col min="6403" max="6403" width="13.125" customWidth="1"/>
    <col min="6404" max="6404" width="11.375" customWidth="1"/>
    <col min="6405" max="6405" width="10.75" customWidth="1"/>
    <col min="6406" max="6406" width="14.375" customWidth="1"/>
    <col min="6407" max="6407" width="11.25" customWidth="1"/>
    <col min="6408" max="6408" width="25.5" customWidth="1"/>
    <col min="6409" max="6409" width="12.25" customWidth="1"/>
    <col min="6657" max="6657" width="3.625" customWidth="1"/>
    <col min="6658" max="6658" width="37.375" customWidth="1"/>
    <col min="6659" max="6659" width="13.125" customWidth="1"/>
    <col min="6660" max="6660" width="11.375" customWidth="1"/>
    <col min="6661" max="6661" width="10.75" customWidth="1"/>
    <col min="6662" max="6662" width="14.375" customWidth="1"/>
    <col min="6663" max="6663" width="11.25" customWidth="1"/>
    <col min="6664" max="6664" width="25.5" customWidth="1"/>
    <col min="6665" max="6665" width="12.25" customWidth="1"/>
    <col min="6913" max="6913" width="3.625" customWidth="1"/>
    <col min="6914" max="6914" width="37.375" customWidth="1"/>
    <col min="6915" max="6915" width="13.125" customWidth="1"/>
    <col min="6916" max="6916" width="11.375" customWidth="1"/>
    <col min="6917" max="6917" width="10.75" customWidth="1"/>
    <col min="6918" max="6918" width="14.375" customWidth="1"/>
    <col min="6919" max="6919" width="11.25" customWidth="1"/>
    <col min="6920" max="6920" width="25.5" customWidth="1"/>
    <col min="6921" max="6921" width="12.25" customWidth="1"/>
    <col min="7169" max="7169" width="3.625" customWidth="1"/>
    <col min="7170" max="7170" width="37.375" customWidth="1"/>
    <col min="7171" max="7171" width="13.125" customWidth="1"/>
    <col min="7172" max="7172" width="11.375" customWidth="1"/>
    <col min="7173" max="7173" width="10.75" customWidth="1"/>
    <col min="7174" max="7174" width="14.375" customWidth="1"/>
    <col min="7175" max="7175" width="11.25" customWidth="1"/>
    <col min="7176" max="7176" width="25.5" customWidth="1"/>
    <col min="7177" max="7177" width="12.25" customWidth="1"/>
    <col min="7425" max="7425" width="3.625" customWidth="1"/>
    <col min="7426" max="7426" width="37.375" customWidth="1"/>
    <col min="7427" max="7427" width="13.125" customWidth="1"/>
    <col min="7428" max="7428" width="11.375" customWidth="1"/>
    <col min="7429" max="7429" width="10.75" customWidth="1"/>
    <col min="7430" max="7430" width="14.375" customWidth="1"/>
    <col min="7431" max="7431" width="11.25" customWidth="1"/>
    <col min="7432" max="7432" width="25.5" customWidth="1"/>
    <col min="7433" max="7433" width="12.25" customWidth="1"/>
    <col min="7681" max="7681" width="3.625" customWidth="1"/>
    <col min="7682" max="7682" width="37.375" customWidth="1"/>
    <col min="7683" max="7683" width="13.125" customWidth="1"/>
    <col min="7684" max="7684" width="11.375" customWidth="1"/>
    <col min="7685" max="7685" width="10.75" customWidth="1"/>
    <col min="7686" max="7686" width="14.375" customWidth="1"/>
    <col min="7687" max="7687" width="11.25" customWidth="1"/>
    <col min="7688" max="7688" width="25.5" customWidth="1"/>
    <col min="7689" max="7689" width="12.25" customWidth="1"/>
    <col min="7937" max="7937" width="3.625" customWidth="1"/>
    <col min="7938" max="7938" width="37.375" customWidth="1"/>
    <col min="7939" max="7939" width="13.125" customWidth="1"/>
    <col min="7940" max="7940" width="11.375" customWidth="1"/>
    <col min="7941" max="7941" width="10.75" customWidth="1"/>
    <col min="7942" max="7942" width="14.375" customWidth="1"/>
    <col min="7943" max="7943" width="11.25" customWidth="1"/>
    <col min="7944" max="7944" width="25.5" customWidth="1"/>
    <col min="7945" max="7945" width="12.25" customWidth="1"/>
    <col min="8193" max="8193" width="3.625" customWidth="1"/>
    <col min="8194" max="8194" width="37.375" customWidth="1"/>
    <col min="8195" max="8195" width="13.125" customWidth="1"/>
    <col min="8196" max="8196" width="11.375" customWidth="1"/>
    <col min="8197" max="8197" width="10.75" customWidth="1"/>
    <col min="8198" max="8198" width="14.375" customWidth="1"/>
    <col min="8199" max="8199" width="11.25" customWidth="1"/>
    <col min="8200" max="8200" width="25.5" customWidth="1"/>
    <col min="8201" max="8201" width="12.25" customWidth="1"/>
    <col min="8449" max="8449" width="3.625" customWidth="1"/>
    <col min="8450" max="8450" width="37.375" customWidth="1"/>
    <col min="8451" max="8451" width="13.125" customWidth="1"/>
    <col min="8452" max="8452" width="11.375" customWidth="1"/>
    <col min="8453" max="8453" width="10.75" customWidth="1"/>
    <col min="8454" max="8454" width="14.375" customWidth="1"/>
    <col min="8455" max="8455" width="11.25" customWidth="1"/>
    <col min="8456" max="8456" width="25.5" customWidth="1"/>
    <col min="8457" max="8457" width="12.25" customWidth="1"/>
    <col min="8705" max="8705" width="3.625" customWidth="1"/>
    <col min="8706" max="8706" width="37.375" customWidth="1"/>
    <col min="8707" max="8707" width="13.125" customWidth="1"/>
    <col min="8708" max="8708" width="11.375" customWidth="1"/>
    <col min="8709" max="8709" width="10.75" customWidth="1"/>
    <col min="8710" max="8710" width="14.375" customWidth="1"/>
    <col min="8711" max="8711" width="11.25" customWidth="1"/>
    <col min="8712" max="8712" width="25.5" customWidth="1"/>
    <col min="8713" max="8713" width="12.25" customWidth="1"/>
    <col min="8961" max="8961" width="3.625" customWidth="1"/>
    <col min="8962" max="8962" width="37.375" customWidth="1"/>
    <col min="8963" max="8963" width="13.125" customWidth="1"/>
    <col min="8964" max="8964" width="11.375" customWidth="1"/>
    <col min="8965" max="8965" width="10.75" customWidth="1"/>
    <col min="8966" max="8966" width="14.375" customWidth="1"/>
    <col min="8967" max="8967" width="11.25" customWidth="1"/>
    <col min="8968" max="8968" width="25.5" customWidth="1"/>
    <col min="8969" max="8969" width="12.25" customWidth="1"/>
    <col min="9217" max="9217" width="3.625" customWidth="1"/>
    <col min="9218" max="9218" width="37.375" customWidth="1"/>
    <col min="9219" max="9219" width="13.125" customWidth="1"/>
    <col min="9220" max="9220" width="11.375" customWidth="1"/>
    <col min="9221" max="9221" width="10.75" customWidth="1"/>
    <col min="9222" max="9222" width="14.375" customWidth="1"/>
    <col min="9223" max="9223" width="11.25" customWidth="1"/>
    <col min="9224" max="9224" width="25.5" customWidth="1"/>
    <col min="9225" max="9225" width="12.25" customWidth="1"/>
    <col min="9473" max="9473" width="3.625" customWidth="1"/>
    <col min="9474" max="9474" width="37.375" customWidth="1"/>
    <col min="9475" max="9475" width="13.125" customWidth="1"/>
    <col min="9476" max="9476" width="11.375" customWidth="1"/>
    <col min="9477" max="9477" width="10.75" customWidth="1"/>
    <col min="9478" max="9478" width="14.375" customWidth="1"/>
    <col min="9479" max="9479" width="11.25" customWidth="1"/>
    <col min="9480" max="9480" width="25.5" customWidth="1"/>
    <col min="9481" max="9481" width="12.25" customWidth="1"/>
    <col min="9729" max="9729" width="3.625" customWidth="1"/>
    <col min="9730" max="9730" width="37.375" customWidth="1"/>
    <col min="9731" max="9731" width="13.125" customWidth="1"/>
    <col min="9732" max="9732" width="11.375" customWidth="1"/>
    <col min="9733" max="9733" width="10.75" customWidth="1"/>
    <col min="9734" max="9734" width="14.375" customWidth="1"/>
    <col min="9735" max="9735" width="11.25" customWidth="1"/>
    <col min="9736" max="9736" width="25.5" customWidth="1"/>
    <col min="9737" max="9737" width="12.25" customWidth="1"/>
    <col min="9985" max="9985" width="3.625" customWidth="1"/>
    <col min="9986" max="9986" width="37.375" customWidth="1"/>
    <col min="9987" max="9987" width="13.125" customWidth="1"/>
    <col min="9988" max="9988" width="11.375" customWidth="1"/>
    <col min="9989" max="9989" width="10.75" customWidth="1"/>
    <col min="9990" max="9990" width="14.375" customWidth="1"/>
    <col min="9991" max="9991" width="11.25" customWidth="1"/>
    <col min="9992" max="9992" width="25.5" customWidth="1"/>
    <col min="9993" max="9993" width="12.25" customWidth="1"/>
    <col min="10241" max="10241" width="3.625" customWidth="1"/>
    <col min="10242" max="10242" width="37.375" customWidth="1"/>
    <col min="10243" max="10243" width="13.125" customWidth="1"/>
    <col min="10244" max="10244" width="11.375" customWidth="1"/>
    <col min="10245" max="10245" width="10.75" customWidth="1"/>
    <col min="10246" max="10246" width="14.375" customWidth="1"/>
    <col min="10247" max="10247" width="11.25" customWidth="1"/>
    <col min="10248" max="10248" width="25.5" customWidth="1"/>
    <col min="10249" max="10249" width="12.25" customWidth="1"/>
    <col min="10497" max="10497" width="3.625" customWidth="1"/>
    <col min="10498" max="10498" width="37.375" customWidth="1"/>
    <col min="10499" max="10499" width="13.125" customWidth="1"/>
    <col min="10500" max="10500" width="11.375" customWidth="1"/>
    <col min="10501" max="10501" width="10.75" customWidth="1"/>
    <col min="10502" max="10502" width="14.375" customWidth="1"/>
    <col min="10503" max="10503" width="11.25" customWidth="1"/>
    <col min="10504" max="10504" width="25.5" customWidth="1"/>
    <col min="10505" max="10505" width="12.25" customWidth="1"/>
    <col min="10753" max="10753" width="3.625" customWidth="1"/>
    <col min="10754" max="10754" width="37.375" customWidth="1"/>
    <col min="10755" max="10755" width="13.125" customWidth="1"/>
    <col min="10756" max="10756" width="11.375" customWidth="1"/>
    <col min="10757" max="10757" width="10.75" customWidth="1"/>
    <col min="10758" max="10758" width="14.375" customWidth="1"/>
    <col min="10759" max="10759" width="11.25" customWidth="1"/>
    <col min="10760" max="10760" width="25.5" customWidth="1"/>
    <col min="10761" max="10761" width="12.25" customWidth="1"/>
    <col min="11009" max="11009" width="3.625" customWidth="1"/>
    <col min="11010" max="11010" width="37.375" customWidth="1"/>
    <col min="11011" max="11011" width="13.125" customWidth="1"/>
    <col min="11012" max="11012" width="11.375" customWidth="1"/>
    <col min="11013" max="11013" width="10.75" customWidth="1"/>
    <col min="11014" max="11014" width="14.375" customWidth="1"/>
    <col min="11015" max="11015" width="11.25" customWidth="1"/>
    <col min="11016" max="11016" width="25.5" customWidth="1"/>
    <col min="11017" max="11017" width="12.25" customWidth="1"/>
    <col min="11265" max="11265" width="3.625" customWidth="1"/>
    <col min="11266" max="11266" width="37.375" customWidth="1"/>
    <col min="11267" max="11267" width="13.125" customWidth="1"/>
    <col min="11268" max="11268" width="11.375" customWidth="1"/>
    <col min="11269" max="11269" width="10.75" customWidth="1"/>
    <col min="11270" max="11270" width="14.375" customWidth="1"/>
    <col min="11271" max="11271" width="11.25" customWidth="1"/>
    <col min="11272" max="11272" width="25.5" customWidth="1"/>
    <col min="11273" max="11273" width="12.25" customWidth="1"/>
    <col min="11521" max="11521" width="3.625" customWidth="1"/>
    <col min="11522" max="11522" width="37.375" customWidth="1"/>
    <col min="11523" max="11523" width="13.125" customWidth="1"/>
    <col min="11524" max="11524" width="11.375" customWidth="1"/>
    <col min="11525" max="11525" width="10.75" customWidth="1"/>
    <col min="11526" max="11526" width="14.375" customWidth="1"/>
    <col min="11527" max="11527" width="11.25" customWidth="1"/>
    <col min="11528" max="11528" width="25.5" customWidth="1"/>
    <col min="11529" max="11529" width="12.25" customWidth="1"/>
    <col min="11777" max="11777" width="3.625" customWidth="1"/>
    <col min="11778" max="11778" width="37.375" customWidth="1"/>
    <col min="11779" max="11779" width="13.125" customWidth="1"/>
    <col min="11780" max="11780" width="11.375" customWidth="1"/>
    <col min="11781" max="11781" width="10.75" customWidth="1"/>
    <col min="11782" max="11782" width="14.375" customWidth="1"/>
    <col min="11783" max="11783" width="11.25" customWidth="1"/>
    <col min="11784" max="11784" width="25.5" customWidth="1"/>
    <col min="11785" max="11785" width="12.25" customWidth="1"/>
    <col min="12033" max="12033" width="3.625" customWidth="1"/>
    <col min="12034" max="12034" width="37.375" customWidth="1"/>
    <col min="12035" max="12035" width="13.125" customWidth="1"/>
    <col min="12036" max="12036" width="11.375" customWidth="1"/>
    <col min="12037" max="12037" width="10.75" customWidth="1"/>
    <col min="12038" max="12038" width="14.375" customWidth="1"/>
    <col min="12039" max="12039" width="11.25" customWidth="1"/>
    <col min="12040" max="12040" width="25.5" customWidth="1"/>
    <col min="12041" max="12041" width="12.25" customWidth="1"/>
    <col min="12289" max="12289" width="3.625" customWidth="1"/>
    <col min="12290" max="12290" width="37.375" customWidth="1"/>
    <col min="12291" max="12291" width="13.125" customWidth="1"/>
    <col min="12292" max="12292" width="11.375" customWidth="1"/>
    <col min="12293" max="12293" width="10.75" customWidth="1"/>
    <col min="12294" max="12294" width="14.375" customWidth="1"/>
    <col min="12295" max="12295" width="11.25" customWidth="1"/>
    <col min="12296" max="12296" width="25.5" customWidth="1"/>
    <col min="12297" max="12297" width="12.25" customWidth="1"/>
    <col min="12545" max="12545" width="3.625" customWidth="1"/>
    <col min="12546" max="12546" width="37.375" customWidth="1"/>
    <col min="12547" max="12547" width="13.125" customWidth="1"/>
    <col min="12548" max="12548" width="11.375" customWidth="1"/>
    <col min="12549" max="12549" width="10.75" customWidth="1"/>
    <col min="12550" max="12550" width="14.375" customWidth="1"/>
    <col min="12551" max="12551" width="11.25" customWidth="1"/>
    <col min="12552" max="12552" width="25.5" customWidth="1"/>
    <col min="12553" max="12553" width="12.25" customWidth="1"/>
    <col min="12801" max="12801" width="3.625" customWidth="1"/>
    <col min="12802" max="12802" width="37.375" customWidth="1"/>
    <col min="12803" max="12803" width="13.125" customWidth="1"/>
    <col min="12804" max="12804" width="11.375" customWidth="1"/>
    <col min="12805" max="12805" width="10.75" customWidth="1"/>
    <col min="12806" max="12806" width="14.375" customWidth="1"/>
    <col min="12807" max="12807" width="11.25" customWidth="1"/>
    <col min="12808" max="12808" width="25.5" customWidth="1"/>
    <col min="12809" max="12809" width="12.25" customWidth="1"/>
    <col min="13057" max="13057" width="3.625" customWidth="1"/>
    <col min="13058" max="13058" width="37.375" customWidth="1"/>
    <col min="13059" max="13059" width="13.125" customWidth="1"/>
    <col min="13060" max="13060" width="11.375" customWidth="1"/>
    <col min="13061" max="13061" width="10.75" customWidth="1"/>
    <col min="13062" max="13062" width="14.375" customWidth="1"/>
    <col min="13063" max="13063" width="11.25" customWidth="1"/>
    <col min="13064" max="13064" width="25.5" customWidth="1"/>
    <col min="13065" max="13065" width="12.25" customWidth="1"/>
    <col min="13313" max="13313" width="3.625" customWidth="1"/>
    <col min="13314" max="13314" width="37.375" customWidth="1"/>
    <col min="13315" max="13315" width="13.125" customWidth="1"/>
    <col min="13316" max="13316" width="11.375" customWidth="1"/>
    <col min="13317" max="13317" width="10.75" customWidth="1"/>
    <col min="13318" max="13318" width="14.375" customWidth="1"/>
    <col min="13319" max="13319" width="11.25" customWidth="1"/>
    <col min="13320" max="13320" width="25.5" customWidth="1"/>
    <col min="13321" max="13321" width="12.25" customWidth="1"/>
    <col min="13569" max="13569" width="3.625" customWidth="1"/>
    <col min="13570" max="13570" width="37.375" customWidth="1"/>
    <col min="13571" max="13571" width="13.125" customWidth="1"/>
    <col min="13572" max="13572" width="11.375" customWidth="1"/>
    <col min="13573" max="13573" width="10.75" customWidth="1"/>
    <col min="13574" max="13574" width="14.375" customWidth="1"/>
    <col min="13575" max="13575" width="11.25" customWidth="1"/>
    <col min="13576" max="13576" width="25.5" customWidth="1"/>
    <col min="13577" max="13577" width="12.25" customWidth="1"/>
    <col min="13825" max="13825" width="3.625" customWidth="1"/>
    <col min="13826" max="13826" width="37.375" customWidth="1"/>
    <col min="13827" max="13827" width="13.125" customWidth="1"/>
    <col min="13828" max="13828" width="11.375" customWidth="1"/>
    <col min="13829" max="13829" width="10.75" customWidth="1"/>
    <col min="13830" max="13830" width="14.375" customWidth="1"/>
    <col min="13831" max="13831" width="11.25" customWidth="1"/>
    <col min="13832" max="13832" width="25.5" customWidth="1"/>
    <col min="13833" max="13833" width="12.25" customWidth="1"/>
    <col min="14081" max="14081" width="3.625" customWidth="1"/>
    <col min="14082" max="14082" width="37.375" customWidth="1"/>
    <col min="14083" max="14083" width="13.125" customWidth="1"/>
    <col min="14084" max="14084" width="11.375" customWidth="1"/>
    <col min="14085" max="14085" width="10.75" customWidth="1"/>
    <col min="14086" max="14086" width="14.375" customWidth="1"/>
    <col min="14087" max="14087" width="11.25" customWidth="1"/>
    <col min="14088" max="14088" width="25.5" customWidth="1"/>
    <col min="14089" max="14089" width="12.25" customWidth="1"/>
    <col min="14337" max="14337" width="3.625" customWidth="1"/>
    <col min="14338" max="14338" width="37.375" customWidth="1"/>
    <col min="14339" max="14339" width="13.125" customWidth="1"/>
    <col min="14340" max="14340" width="11.375" customWidth="1"/>
    <col min="14341" max="14341" width="10.75" customWidth="1"/>
    <col min="14342" max="14342" width="14.375" customWidth="1"/>
    <col min="14343" max="14343" width="11.25" customWidth="1"/>
    <col min="14344" max="14344" width="25.5" customWidth="1"/>
    <col min="14345" max="14345" width="12.25" customWidth="1"/>
    <col min="14593" max="14593" width="3.625" customWidth="1"/>
    <col min="14594" max="14594" width="37.375" customWidth="1"/>
    <col min="14595" max="14595" width="13.125" customWidth="1"/>
    <col min="14596" max="14596" width="11.375" customWidth="1"/>
    <col min="14597" max="14597" width="10.75" customWidth="1"/>
    <col min="14598" max="14598" width="14.375" customWidth="1"/>
    <col min="14599" max="14599" width="11.25" customWidth="1"/>
    <col min="14600" max="14600" width="25.5" customWidth="1"/>
    <col min="14601" max="14601" width="12.25" customWidth="1"/>
    <col min="14849" max="14849" width="3.625" customWidth="1"/>
    <col min="14850" max="14850" width="37.375" customWidth="1"/>
    <col min="14851" max="14851" width="13.125" customWidth="1"/>
    <col min="14852" max="14852" width="11.375" customWidth="1"/>
    <col min="14853" max="14853" width="10.75" customWidth="1"/>
    <col min="14854" max="14854" width="14.375" customWidth="1"/>
    <col min="14855" max="14855" width="11.25" customWidth="1"/>
    <col min="14856" max="14856" width="25.5" customWidth="1"/>
    <col min="14857" max="14857" width="12.25" customWidth="1"/>
    <col min="15105" max="15105" width="3.625" customWidth="1"/>
    <col min="15106" max="15106" width="37.375" customWidth="1"/>
    <col min="15107" max="15107" width="13.125" customWidth="1"/>
    <col min="15108" max="15108" width="11.375" customWidth="1"/>
    <col min="15109" max="15109" width="10.75" customWidth="1"/>
    <col min="15110" max="15110" width="14.375" customWidth="1"/>
    <col min="15111" max="15111" width="11.25" customWidth="1"/>
    <col min="15112" max="15112" width="25.5" customWidth="1"/>
    <col min="15113" max="15113" width="12.25" customWidth="1"/>
    <col min="15361" max="15361" width="3.625" customWidth="1"/>
    <col min="15362" max="15362" width="37.375" customWidth="1"/>
    <col min="15363" max="15363" width="13.125" customWidth="1"/>
    <col min="15364" max="15364" width="11.375" customWidth="1"/>
    <col min="15365" max="15365" width="10.75" customWidth="1"/>
    <col min="15366" max="15366" width="14.375" customWidth="1"/>
    <col min="15367" max="15367" width="11.25" customWidth="1"/>
    <col min="15368" max="15368" width="25.5" customWidth="1"/>
    <col min="15369" max="15369" width="12.25" customWidth="1"/>
    <col min="15617" max="15617" width="3.625" customWidth="1"/>
    <col min="15618" max="15618" width="37.375" customWidth="1"/>
    <col min="15619" max="15619" width="13.125" customWidth="1"/>
    <col min="15620" max="15620" width="11.375" customWidth="1"/>
    <col min="15621" max="15621" width="10.75" customWidth="1"/>
    <col min="15622" max="15622" width="14.375" customWidth="1"/>
    <col min="15623" max="15623" width="11.25" customWidth="1"/>
    <col min="15624" max="15624" width="25.5" customWidth="1"/>
    <col min="15625" max="15625" width="12.25" customWidth="1"/>
    <col min="15873" max="15873" width="3.625" customWidth="1"/>
    <col min="15874" max="15874" width="37.375" customWidth="1"/>
    <col min="15875" max="15875" width="13.125" customWidth="1"/>
    <col min="15876" max="15876" width="11.375" customWidth="1"/>
    <col min="15877" max="15877" width="10.75" customWidth="1"/>
    <col min="15878" max="15878" width="14.375" customWidth="1"/>
    <col min="15879" max="15879" width="11.25" customWidth="1"/>
    <col min="15880" max="15880" width="25.5" customWidth="1"/>
    <col min="15881" max="15881" width="12.25" customWidth="1"/>
    <col min="16129" max="16129" width="3.625" customWidth="1"/>
    <col min="16130" max="16130" width="37.375" customWidth="1"/>
    <col min="16131" max="16131" width="13.125" customWidth="1"/>
    <col min="16132" max="16132" width="11.375" customWidth="1"/>
    <col min="16133" max="16133" width="10.75" customWidth="1"/>
    <col min="16134" max="16134" width="14.375" customWidth="1"/>
    <col min="16135" max="16135" width="11.25" customWidth="1"/>
    <col min="16136" max="16136" width="25.5" customWidth="1"/>
    <col min="16137" max="16137" width="12.25" customWidth="1"/>
  </cols>
  <sheetData>
    <row r="1" spans="1:11">
      <c r="A1" s="103" t="str">
        <f>+DM!B1</f>
        <v>SỞ KHOA HỌC VÀ CÔNG NGHỆ QUẢNG NGÃI</v>
      </c>
      <c r="B1" s="72"/>
      <c r="C1" s="72"/>
      <c r="D1" s="72"/>
      <c r="E1" s="72"/>
    </row>
    <row r="2" spans="1:11">
      <c r="A2" s="104" t="str">
        <f>+DM!B2</f>
        <v>TRUNG TÂM ỨNG DỤNG VÀ DỊCH VỤ KHOA HỌC CÔNG NGHỆ</v>
      </c>
      <c r="B2" s="73"/>
      <c r="C2" s="73"/>
      <c r="D2" s="73"/>
      <c r="E2" s="73"/>
    </row>
    <row r="3" spans="1:11" ht="7.5" customHeight="1"/>
    <row r="4" spans="1:11" ht="18.75">
      <c r="A4" s="101" t="s">
        <v>182</v>
      </c>
      <c r="B4" s="107"/>
      <c r="C4" s="107"/>
      <c r="D4" s="107"/>
      <c r="E4" s="107"/>
      <c r="F4" s="107"/>
      <c r="G4" s="107"/>
      <c r="H4" s="107"/>
    </row>
    <row r="5" spans="1:11" ht="18.75">
      <c r="A5" s="99" t="s">
        <v>183</v>
      </c>
      <c r="B5" s="108"/>
      <c r="C5" s="108"/>
      <c r="D5" s="108"/>
      <c r="E5" s="108"/>
      <c r="F5" s="108"/>
      <c r="G5" s="108"/>
      <c r="H5" s="107"/>
    </row>
    <row r="6" spans="1:11" ht="18.75">
      <c r="A6" s="99" t="s">
        <v>184</v>
      </c>
      <c r="B6" s="108"/>
      <c r="C6" s="108"/>
      <c r="D6" s="108"/>
      <c r="E6" s="108"/>
      <c r="F6" s="108"/>
      <c r="G6" s="108"/>
      <c r="H6" s="107"/>
    </row>
    <row r="7" spans="1:11">
      <c r="A7" s="74"/>
      <c r="B7" s="74"/>
      <c r="C7" s="74"/>
      <c r="D7" s="74"/>
      <c r="E7" s="74"/>
      <c r="F7" s="74"/>
      <c r="G7" s="74"/>
    </row>
    <row r="8" spans="1:11" s="91" customFormat="1" ht="36" customHeight="1">
      <c r="A8" s="105" t="s">
        <v>0</v>
      </c>
      <c r="B8" s="106" t="s">
        <v>139</v>
      </c>
      <c r="C8" s="106" t="s">
        <v>140</v>
      </c>
      <c r="D8" s="106" t="s">
        <v>141</v>
      </c>
      <c r="E8" s="106" t="s">
        <v>142</v>
      </c>
      <c r="F8" s="106" t="s">
        <v>143</v>
      </c>
      <c r="G8" s="106" t="s">
        <v>144</v>
      </c>
      <c r="H8" s="106" t="s">
        <v>11</v>
      </c>
    </row>
    <row r="9" spans="1:11" s="2" customFormat="1" ht="16.5" customHeight="1">
      <c r="A9" s="75">
        <v>1</v>
      </c>
      <c r="B9" s="76">
        <v>2</v>
      </c>
      <c r="C9" s="76">
        <v>3</v>
      </c>
      <c r="D9" s="76">
        <v>4</v>
      </c>
      <c r="E9" s="76">
        <v>5</v>
      </c>
      <c r="F9" s="76" t="s">
        <v>300</v>
      </c>
      <c r="G9" s="76" t="s">
        <v>145</v>
      </c>
      <c r="H9" s="76"/>
    </row>
    <row r="10" spans="1:11" s="77" customFormat="1" ht="39" customHeight="1">
      <c r="A10" s="513">
        <v>1</v>
      </c>
      <c r="B10" s="514" t="str">
        <f>+DM!C9</f>
        <v>Xuất bản ấn phẩm khoa học và công nghệ và phát triển công nghệ của tỉnh</v>
      </c>
      <c r="C10" s="515">
        <f>+'1.1'!K17</f>
        <v>329860000.04972726</v>
      </c>
      <c r="D10" s="515"/>
      <c r="E10" s="515">
        <f>+CPQLchung!G16*12</f>
        <v>34140000.009829089</v>
      </c>
      <c r="F10" s="515">
        <f>+SUM(C10:E10)</f>
        <v>364000000.05955637</v>
      </c>
      <c r="G10" s="515"/>
      <c r="H10" s="514" t="s">
        <v>146</v>
      </c>
      <c r="I10" s="77">
        <v>320000000</v>
      </c>
      <c r="J10" s="95">
        <f t="shared" ref="J10:J12" si="0">+I10-F10</f>
        <v>-44000000.059556365</v>
      </c>
      <c r="K10" s="77">
        <v>6</v>
      </c>
    </row>
    <row r="11" spans="1:11" s="77" customFormat="1" ht="39.75" customHeight="1">
      <c r="A11" s="516">
        <f>1+A10</f>
        <v>2</v>
      </c>
      <c r="B11" s="517" t="str">
        <f>+DM!C10</f>
        <v>Thực hiện chuyên mục KH&amp;CN phát trên sóng phát thanh và truyền hình tỉnh, Báo Quảng Ngãi</v>
      </c>
      <c r="C11" s="518">
        <f>+'1.2'!K15+'1.2'!K37+'1.2'!K62</f>
        <v>433789999.889</v>
      </c>
      <c r="D11" s="518"/>
      <c r="E11" s="518">
        <f>+CPQLchung!G16*18</f>
        <v>51210000.014743634</v>
      </c>
      <c r="F11" s="518">
        <f t="shared" ref="F11:F12" si="1">+SUM(C11:E11)</f>
        <v>484999999.90374362</v>
      </c>
      <c r="G11" s="518"/>
      <c r="H11" s="517" t="s">
        <v>147</v>
      </c>
      <c r="I11" s="77">
        <v>485000000</v>
      </c>
      <c r="J11" s="95">
        <f t="shared" si="0"/>
        <v>9.6256375312805176E-2</v>
      </c>
      <c r="K11" s="315">
        <f>+J10/K10</f>
        <v>-7333333.3432593942</v>
      </c>
    </row>
    <row r="12" spans="1:11" s="77" customFormat="1" ht="43.5" customHeight="1">
      <c r="A12" s="516">
        <f t="shared" ref="A12:A13" si="2">1+A11</f>
        <v>3</v>
      </c>
      <c r="B12" s="517" t="str">
        <f>+DM!C11</f>
        <v>Xây dựng, duy trì và phát triển cổng thông tin khoa học và công nghệ</v>
      </c>
      <c r="C12" s="518">
        <f>+'1.3'!K15</f>
        <v>172929999.99508539</v>
      </c>
      <c r="D12" s="518"/>
      <c r="E12" s="518">
        <f>+CPQLchung!G16*6</f>
        <v>17070000.004914545</v>
      </c>
      <c r="F12" s="518">
        <f t="shared" si="1"/>
        <v>189999999.99999994</v>
      </c>
      <c r="G12" s="518"/>
      <c r="H12" s="517" t="s">
        <v>148</v>
      </c>
      <c r="I12" s="77">
        <v>190000000</v>
      </c>
      <c r="J12" s="240">
        <f t="shared" si="0"/>
        <v>0</v>
      </c>
    </row>
    <row r="13" spans="1:11" ht="31.5">
      <c r="A13" s="516">
        <f t="shared" si="2"/>
        <v>4</v>
      </c>
      <c r="B13" s="520" t="s">
        <v>202</v>
      </c>
      <c r="C13" s="519">
        <f>+'1.6'!K16</f>
        <v>270859999.52272725</v>
      </c>
      <c r="D13" s="519"/>
      <c r="E13" s="519">
        <f>+CPQLchung!G16*12</f>
        <v>34140000.009829089</v>
      </c>
      <c r="F13" s="518">
        <f>+SUM(C13:E13)+0.1</f>
        <v>304999999.63255638</v>
      </c>
      <c r="G13" s="519"/>
      <c r="H13" s="517" t="s">
        <v>253</v>
      </c>
    </row>
    <row r="14" spans="1:11" ht="21.75" customHeight="1">
      <c r="A14" s="533"/>
      <c r="B14" s="536" t="s">
        <v>307</v>
      </c>
      <c r="C14" s="535">
        <f>+SUM(C10:C13)</f>
        <v>1207439999.4565399</v>
      </c>
      <c r="D14" s="535"/>
      <c r="E14" s="535">
        <f>+SUM(E10:E13)</f>
        <v>136560000.03931636</v>
      </c>
      <c r="F14" s="535">
        <f>+SUM(F10:F13)</f>
        <v>1343999999.5958564</v>
      </c>
      <c r="G14" s="534"/>
      <c r="H14" s="533"/>
    </row>
    <row r="15" spans="1:11">
      <c r="C15" s="271"/>
      <c r="D15" s="271"/>
      <c r="E15" s="271"/>
      <c r="F15" s="271"/>
      <c r="G15" s="271"/>
    </row>
    <row r="16" spans="1:11">
      <c r="C16" s="271"/>
      <c r="D16" s="271"/>
      <c r="E16" s="271"/>
      <c r="F16" s="271"/>
      <c r="G16" s="271"/>
      <c r="J16">
        <v>250000000</v>
      </c>
    </row>
    <row r="17" spans="10:10">
      <c r="J17" s="95" t="e">
        <f>+J16-#REF!</f>
        <v>#REF!</v>
      </c>
    </row>
  </sheetData>
  <pageMargins left="0.7" right="0" top="0.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opLeftCell="A40" workbookViewId="0">
      <selection activeCell="M42" sqref="M42"/>
    </sheetView>
  </sheetViews>
  <sheetFormatPr defaultRowHeight="12.75"/>
  <cols>
    <col min="1" max="1" width="6.125" style="57" customWidth="1"/>
    <col min="2" max="2" width="7.125" style="331" customWidth="1"/>
    <col min="3" max="3" width="31" style="62" customWidth="1"/>
    <col min="4" max="4" width="10.5" style="57" customWidth="1"/>
    <col min="5" max="5" width="8.25" style="57" customWidth="1"/>
    <col min="6" max="6" width="10.75" style="57" customWidth="1"/>
    <col min="7" max="7" width="12.625" style="59" customWidth="1"/>
    <col min="8" max="8" width="40" style="57" customWidth="1"/>
    <col min="9" max="254" width="9" style="57"/>
    <col min="255" max="255" width="6.75" style="57" customWidth="1"/>
    <col min="256" max="256" width="27.625" style="57" customWidth="1"/>
    <col min="257" max="257" width="10.875" style="57" customWidth="1"/>
    <col min="258" max="258" width="8.25" style="57" customWidth="1"/>
    <col min="259" max="259" width="9" style="57" customWidth="1"/>
    <col min="260" max="260" width="12.75" style="57" customWidth="1"/>
    <col min="261" max="261" width="35.625" style="57" customWidth="1"/>
    <col min="262" max="262" width="23.25" style="57" customWidth="1"/>
    <col min="263" max="263" width="11.25" style="57" bestFit="1" customWidth="1"/>
    <col min="264" max="264" width="10.125" style="57" bestFit="1" customWidth="1"/>
    <col min="265" max="510" width="9" style="57"/>
    <col min="511" max="511" width="6.75" style="57" customWidth="1"/>
    <col min="512" max="512" width="27.625" style="57" customWidth="1"/>
    <col min="513" max="513" width="10.875" style="57" customWidth="1"/>
    <col min="514" max="514" width="8.25" style="57" customWidth="1"/>
    <col min="515" max="515" width="9" style="57" customWidth="1"/>
    <col min="516" max="516" width="12.75" style="57" customWidth="1"/>
    <col min="517" max="517" width="35.625" style="57" customWidth="1"/>
    <col min="518" max="518" width="23.25" style="57" customWidth="1"/>
    <col min="519" max="519" width="11.25" style="57" bestFit="1" customWidth="1"/>
    <col min="520" max="520" width="10.125" style="57" bestFit="1" customWidth="1"/>
    <col min="521" max="766" width="9" style="57"/>
    <col min="767" max="767" width="6.75" style="57" customWidth="1"/>
    <col min="768" max="768" width="27.625" style="57" customWidth="1"/>
    <col min="769" max="769" width="10.875" style="57" customWidth="1"/>
    <col min="770" max="770" width="8.25" style="57" customWidth="1"/>
    <col min="771" max="771" width="9" style="57" customWidth="1"/>
    <col min="772" max="772" width="12.75" style="57" customWidth="1"/>
    <col min="773" max="773" width="35.625" style="57" customWidth="1"/>
    <col min="774" max="774" width="23.25" style="57" customWidth="1"/>
    <col min="775" max="775" width="11.25" style="57" bestFit="1" customWidth="1"/>
    <col min="776" max="776" width="10.125" style="57" bestFit="1" customWidth="1"/>
    <col min="777" max="1022" width="9" style="57"/>
    <col min="1023" max="1023" width="6.75" style="57" customWidth="1"/>
    <col min="1024" max="1024" width="27.625" style="57" customWidth="1"/>
    <col min="1025" max="1025" width="10.875" style="57" customWidth="1"/>
    <col min="1026" max="1026" width="8.25" style="57" customWidth="1"/>
    <col min="1027" max="1027" width="9" style="57" customWidth="1"/>
    <col min="1028" max="1028" width="12.75" style="57" customWidth="1"/>
    <col min="1029" max="1029" width="35.625" style="57" customWidth="1"/>
    <col min="1030" max="1030" width="23.25" style="57" customWidth="1"/>
    <col min="1031" max="1031" width="11.25" style="57" bestFit="1" customWidth="1"/>
    <col min="1032" max="1032" width="10.125" style="57" bestFit="1" customWidth="1"/>
    <col min="1033" max="1278" width="9" style="57"/>
    <col min="1279" max="1279" width="6.75" style="57" customWidth="1"/>
    <col min="1280" max="1280" width="27.625" style="57" customWidth="1"/>
    <col min="1281" max="1281" width="10.875" style="57" customWidth="1"/>
    <col min="1282" max="1282" width="8.25" style="57" customWidth="1"/>
    <col min="1283" max="1283" width="9" style="57" customWidth="1"/>
    <col min="1284" max="1284" width="12.75" style="57" customWidth="1"/>
    <col min="1285" max="1285" width="35.625" style="57" customWidth="1"/>
    <col min="1286" max="1286" width="23.25" style="57" customWidth="1"/>
    <col min="1287" max="1287" width="11.25" style="57" bestFit="1" customWidth="1"/>
    <col min="1288" max="1288" width="10.125" style="57" bestFit="1" customWidth="1"/>
    <col min="1289" max="1534" width="9" style="57"/>
    <col min="1535" max="1535" width="6.75" style="57" customWidth="1"/>
    <col min="1536" max="1536" width="27.625" style="57" customWidth="1"/>
    <col min="1537" max="1537" width="10.875" style="57" customWidth="1"/>
    <col min="1538" max="1538" width="8.25" style="57" customWidth="1"/>
    <col min="1539" max="1539" width="9" style="57" customWidth="1"/>
    <col min="1540" max="1540" width="12.75" style="57" customWidth="1"/>
    <col min="1541" max="1541" width="35.625" style="57" customWidth="1"/>
    <col min="1542" max="1542" width="23.25" style="57" customWidth="1"/>
    <col min="1543" max="1543" width="11.25" style="57" bestFit="1" customWidth="1"/>
    <col min="1544" max="1544" width="10.125" style="57" bestFit="1" customWidth="1"/>
    <col min="1545" max="1790" width="9" style="57"/>
    <col min="1791" max="1791" width="6.75" style="57" customWidth="1"/>
    <col min="1792" max="1792" width="27.625" style="57" customWidth="1"/>
    <col min="1793" max="1793" width="10.875" style="57" customWidth="1"/>
    <col min="1794" max="1794" width="8.25" style="57" customWidth="1"/>
    <col min="1795" max="1795" width="9" style="57" customWidth="1"/>
    <col min="1796" max="1796" width="12.75" style="57" customWidth="1"/>
    <col min="1797" max="1797" width="35.625" style="57" customWidth="1"/>
    <col min="1798" max="1798" width="23.25" style="57" customWidth="1"/>
    <col min="1799" max="1799" width="11.25" style="57" bestFit="1" customWidth="1"/>
    <col min="1800" max="1800" width="10.125" style="57" bestFit="1" customWidth="1"/>
    <col min="1801" max="2046" width="9" style="57"/>
    <col min="2047" max="2047" width="6.75" style="57" customWidth="1"/>
    <col min="2048" max="2048" width="27.625" style="57" customWidth="1"/>
    <col min="2049" max="2049" width="10.875" style="57" customWidth="1"/>
    <col min="2050" max="2050" width="8.25" style="57" customWidth="1"/>
    <col min="2051" max="2051" width="9" style="57" customWidth="1"/>
    <col min="2052" max="2052" width="12.75" style="57" customWidth="1"/>
    <col min="2053" max="2053" width="35.625" style="57" customWidth="1"/>
    <col min="2054" max="2054" width="23.25" style="57" customWidth="1"/>
    <col min="2055" max="2055" width="11.25" style="57" bestFit="1" customWidth="1"/>
    <col min="2056" max="2056" width="10.125" style="57" bestFit="1" customWidth="1"/>
    <col min="2057" max="2302" width="9" style="57"/>
    <col min="2303" max="2303" width="6.75" style="57" customWidth="1"/>
    <col min="2304" max="2304" width="27.625" style="57" customWidth="1"/>
    <col min="2305" max="2305" width="10.875" style="57" customWidth="1"/>
    <col min="2306" max="2306" width="8.25" style="57" customWidth="1"/>
    <col min="2307" max="2307" width="9" style="57" customWidth="1"/>
    <col min="2308" max="2308" width="12.75" style="57" customWidth="1"/>
    <col min="2309" max="2309" width="35.625" style="57" customWidth="1"/>
    <col min="2310" max="2310" width="23.25" style="57" customWidth="1"/>
    <col min="2311" max="2311" width="11.25" style="57" bestFit="1" customWidth="1"/>
    <col min="2312" max="2312" width="10.125" style="57" bestFit="1" customWidth="1"/>
    <col min="2313" max="2558" width="9" style="57"/>
    <col min="2559" max="2559" width="6.75" style="57" customWidth="1"/>
    <col min="2560" max="2560" width="27.625" style="57" customWidth="1"/>
    <col min="2561" max="2561" width="10.875" style="57" customWidth="1"/>
    <col min="2562" max="2562" width="8.25" style="57" customWidth="1"/>
    <col min="2563" max="2563" width="9" style="57" customWidth="1"/>
    <col min="2564" max="2564" width="12.75" style="57" customWidth="1"/>
    <col min="2565" max="2565" width="35.625" style="57" customWidth="1"/>
    <col min="2566" max="2566" width="23.25" style="57" customWidth="1"/>
    <col min="2567" max="2567" width="11.25" style="57" bestFit="1" customWidth="1"/>
    <col min="2568" max="2568" width="10.125" style="57" bestFit="1" customWidth="1"/>
    <col min="2569" max="2814" width="9" style="57"/>
    <col min="2815" max="2815" width="6.75" style="57" customWidth="1"/>
    <col min="2816" max="2816" width="27.625" style="57" customWidth="1"/>
    <col min="2817" max="2817" width="10.875" style="57" customWidth="1"/>
    <col min="2818" max="2818" width="8.25" style="57" customWidth="1"/>
    <col min="2819" max="2819" width="9" style="57" customWidth="1"/>
    <col min="2820" max="2820" width="12.75" style="57" customWidth="1"/>
    <col min="2821" max="2821" width="35.625" style="57" customWidth="1"/>
    <col min="2822" max="2822" width="23.25" style="57" customWidth="1"/>
    <col min="2823" max="2823" width="11.25" style="57" bestFit="1" customWidth="1"/>
    <col min="2824" max="2824" width="10.125" style="57" bestFit="1" customWidth="1"/>
    <col min="2825" max="3070" width="9" style="57"/>
    <col min="3071" max="3071" width="6.75" style="57" customWidth="1"/>
    <col min="3072" max="3072" width="27.625" style="57" customWidth="1"/>
    <col min="3073" max="3073" width="10.875" style="57" customWidth="1"/>
    <col min="3074" max="3074" width="8.25" style="57" customWidth="1"/>
    <col min="3075" max="3075" width="9" style="57" customWidth="1"/>
    <col min="3076" max="3076" width="12.75" style="57" customWidth="1"/>
    <col min="3077" max="3077" width="35.625" style="57" customWidth="1"/>
    <col min="3078" max="3078" width="23.25" style="57" customWidth="1"/>
    <col min="3079" max="3079" width="11.25" style="57" bestFit="1" customWidth="1"/>
    <col min="3080" max="3080" width="10.125" style="57" bestFit="1" customWidth="1"/>
    <col min="3081" max="3326" width="9" style="57"/>
    <col min="3327" max="3327" width="6.75" style="57" customWidth="1"/>
    <col min="3328" max="3328" width="27.625" style="57" customWidth="1"/>
    <col min="3329" max="3329" width="10.875" style="57" customWidth="1"/>
    <col min="3330" max="3330" width="8.25" style="57" customWidth="1"/>
    <col min="3331" max="3331" width="9" style="57" customWidth="1"/>
    <col min="3332" max="3332" width="12.75" style="57" customWidth="1"/>
    <col min="3333" max="3333" width="35.625" style="57" customWidth="1"/>
    <col min="3334" max="3334" width="23.25" style="57" customWidth="1"/>
    <col min="3335" max="3335" width="11.25" style="57" bestFit="1" customWidth="1"/>
    <col min="3336" max="3336" width="10.125" style="57" bestFit="1" customWidth="1"/>
    <col min="3337" max="3582" width="9" style="57"/>
    <col min="3583" max="3583" width="6.75" style="57" customWidth="1"/>
    <col min="3584" max="3584" width="27.625" style="57" customWidth="1"/>
    <col min="3585" max="3585" width="10.875" style="57" customWidth="1"/>
    <col min="3586" max="3586" width="8.25" style="57" customWidth="1"/>
    <col min="3587" max="3587" width="9" style="57" customWidth="1"/>
    <col min="3588" max="3588" width="12.75" style="57" customWidth="1"/>
    <col min="3589" max="3589" width="35.625" style="57" customWidth="1"/>
    <col min="3590" max="3590" width="23.25" style="57" customWidth="1"/>
    <col min="3591" max="3591" width="11.25" style="57" bestFit="1" customWidth="1"/>
    <col min="3592" max="3592" width="10.125" style="57" bestFit="1" customWidth="1"/>
    <col min="3593" max="3838" width="9" style="57"/>
    <col min="3839" max="3839" width="6.75" style="57" customWidth="1"/>
    <col min="3840" max="3840" width="27.625" style="57" customWidth="1"/>
    <col min="3841" max="3841" width="10.875" style="57" customWidth="1"/>
    <col min="3842" max="3842" width="8.25" style="57" customWidth="1"/>
    <col min="3843" max="3843" width="9" style="57" customWidth="1"/>
    <col min="3844" max="3844" width="12.75" style="57" customWidth="1"/>
    <col min="3845" max="3845" width="35.625" style="57" customWidth="1"/>
    <col min="3846" max="3846" width="23.25" style="57" customWidth="1"/>
    <col min="3847" max="3847" width="11.25" style="57" bestFit="1" customWidth="1"/>
    <col min="3848" max="3848" width="10.125" style="57" bestFit="1" customWidth="1"/>
    <col min="3849" max="4094" width="9" style="57"/>
    <col min="4095" max="4095" width="6.75" style="57" customWidth="1"/>
    <col min="4096" max="4096" width="27.625" style="57" customWidth="1"/>
    <col min="4097" max="4097" width="10.875" style="57" customWidth="1"/>
    <col min="4098" max="4098" width="8.25" style="57" customWidth="1"/>
    <col min="4099" max="4099" width="9" style="57" customWidth="1"/>
    <col min="4100" max="4100" width="12.75" style="57" customWidth="1"/>
    <col min="4101" max="4101" width="35.625" style="57" customWidth="1"/>
    <col min="4102" max="4102" width="23.25" style="57" customWidth="1"/>
    <col min="4103" max="4103" width="11.25" style="57" bestFit="1" customWidth="1"/>
    <col min="4104" max="4104" width="10.125" style="57" bestFit="1" customWidth="1"/>
    <col min="4105" max="4350" width="9" style="57"/>
    <col min="4351" max="4351" width="6.75" style="57" customWidth="1"/>
    <col min="4352" max="4352" width="27.625" style="57" customWidth="1"/>
    <col min="4353" max="4353" width="10.875" style="57" customWidth="1"/>
    <col min="4354" max="4354" width="8.25" style="57" customWidth="1"/>
    <col min="4355" max="4355" width="9" style="57" customWidth="1"/>
    <col min="4356" max="4356" width="12.75" style="57" customWidth="1"/>
    <col min="4357" max="4357" width="35.625" style="57" customWidth="1"/>
    <col min="4358" max="4358" width="23.25" style="57" customWidth="1"/>
    <col min="4359" max="4359" width="11.25" style="57" bestFit="1" customWidth="1"/>
    <col min="4360" max="4360" width="10.125" style="57" bestFit="1" customWidth="1"/>
    <col min="4361" max="4606" width="9" style="57"/>
    <col min="4607" max="4607" width="6.75" style="57" customWidth="1"/>
    <col min="4608" max="4608" width="27.625" style="57" customWidth="1"/>
    <col min="4609" max="4609" width="10.875" style="57" customWidth="1"/>
    <col min="4610" max="4610" width="8.25" style="57" customWidth="1"/>
    <col min="4611" max="4611" width="9" style="57" customWidth="1"/>
    <col min="4612" max="4612" width="12.75" style="57" customWidth="1"/>
    <col min="4613" max="4613" width="35.625" style="57" customWidth="1"/>
    <col min="4614" max="4614" width="23.25" style="57" customWidth="1"/>
    <col min="4615" max="4615" width="11.25" style="57" bestFit="1" customWidth="1"/>
    <col min="4616" max="4616" width="10.125" style="57" bestFit="1" customWidth="1"/>
    <col min="4617" max="4862" width="9" style="57"/>
    <col min="4863" max="4863" width="6.75" style="57" customWidth="1"/>
    <col min="4864" max="4864" width="27.625" style="57" customWidth="1"/>
    <col min="4865" max="4865" width="10.875" style="57" customWidth="1"/>
    <col min="4866" max="4866" width="8.25" style="57" customWidth="1"/>
    <col min="4867" max="4867" width="9" style="57" customWidth="1"/>
    <col min="4868" max="4868" width="12.75" style="57" customWidth="1"/>
    <col min="4869" max="4869" width="35.625" style="57" customWidth="1"/>
    <col min="4870" max="4870" width="23.25" style="57" customWidth="1"/>
    <col min="4871" max="4871" width="11.25" style="57" bestFit="1" customWidth="1"/>
    <col min="4872" max="4872" width="10.125" style="57" bestFit="1" customWidth="1"/>
    <col min="4873" max="5118" width="9" style="57"/>
    <col min="5119" max="5119" width="6.75" style="57" customWidth="1"/>
    <col min="5120" max="5120" width="27.625" style="57" customWidth="1"/>
    <col min="5121" max="5121" width="10.875" style="57" customWidth="1"/>
    <col min="5122" max="5122" width="8.25" style="57" customWidth="1"/>
    <col min="5123" max="5123" width="9" style="57" customWidth="1"/>
    <col min="5124" max="5124" width="12.75" style="57" customWidth="1"/>
    <col min="5125" max="5125" width="35.625" style="57" customWidth="1"/>
    <col min="5126" max="5126" width="23.25" style="57" customWidth="1"/>
    <col min="5127" max="5127" width="11.25" style="57" bestFit="1" customWidth="1"/>
    <col min="5128" max="5128" width="10.125" style="57" bestFit="1" customWidth="1"/>
    <col min="5129" max="5374" width="9" style="57"/>
    <col min="5375" max="5375" width="6.75" style="57" customWidth="1"/>
    <col min="5376" max="5376" width="27.625" style="57" customWidth="1"/>
    <col min="5377" max="5377" width="10.875" style="57" customWidth="1"/>
    <col min="5378" max="5378" width="8.25" style="57" customWidth="1"/>
    <col min="5379" max="5379" width="9" style="57" customWidth="1"/>
    <col min="5380" max="5380" width="12.75" style="57" customWidth="1"/>
    <col min="5381" max="5381" width="35.625" style="57" customWidth="1"/>
    <col min="5382" max="5382" width="23.25" style="57" customWidth="1"/>
    <col min="5383" max="5383" width="11.25" style="57" bestFit="1" customWidth="1"/>
    <col min="5384" max="5384" width="10.125" style="57" bestFit="1" customWidth="1"/>
    <col min="5385" max="5630" width="9" style="57"/>
    <col min="5631" max="5631" width="6.75" style="57" customWidth="1"/>
    <col min="5632" max="5632" width="27.625" style="57" customWidth="1"/>
    <col min="5633" max="5633" width="10.875" style="57" customWidth="1"/>
    <col min="5634" max="5634" width="8.25" style="57" customWidth="1"/>
    <col min="5635" max="5635" width="9" style="57" customWidth="1"/>
    <col min="5636" max="5636" width="12.75" style="57" customWidth="1"/>
    <col min="5637" max="5637" width="35.625" style="57" customWidth="1"/>
    <col min="5638" max="5638" width="23.25" style="57" customWidth="1"/>
    <col min="5639" max="5639" width="11.25" style="57" bestFit="1" customWidth="1"/>
    <col min="5640" max="5640" width="10.125" style="57" bestFit="1" customWidth="1"/>
    <col min="5641" max="5886" width="9" style="57"/>
    <col min="5887" max="5887" width="6.75" style="57" customWidth="1"/>
    <col min="5888" max="5888" width="27.625" style="57" customWidth="1"/>
    <col min="5889" max="5889" width="10.875" style="57" customWidth="1"/>
    <col min="5890" max="5890" width="8.25" style="57" customWidth="1"/>
    <col min="5891" max="5891" width="9" style="57" customWidth="1"/>
    <col min="5892" max="5892" width="12.75" style="57" customWidth="1"/>
    <col min="5893" max="5893" width="35.625" style="57" customWidth="1"/>
    <col min="5894" max="5894" width="23.25" style="57" customWidth="1"/>
    <col min="5895" max="5895" width="11.25" style="57" bestFit="1" customWidth="1"/>
    <col min="5896" max="5896" width="10.125" style="57" bestFit="1" customWidth="1"/>
    <col min="5897" max="6142" width="9" style="57"/>
    <col min="6143" max="6143" width="6.75" style="57" customWidth="1"/>
    <col min="6144" max="6144" width="27.625" style="57" customWidth="1"/>
    <col min="6145" max="6145" width="10.875" style="57" customWidth="1"/>
    <col min="6146" max="6146" width="8.25" style="57" customWidth="1"/>
    <col min="6147" max="6147" width="9" style="57" customWidth="1"/>
    <col min="6148" max="6148" width="12.75" style="57" customWidth="1"/>
    <col min="6149" max="6149" width="35.625" style="57" customWidth="1"/>
    <col min="6150" max="6150" width="23.25" style="57" customWidth="1"/>
    <col min="6151" max="6151" width="11.25" style="57" bestFit="1" customWidth="1"/>
    <col min="6152" max="6152" width="10.125" style="57" bestFit="1" customWidth="1"/>
    <col min="6153" max="6398" width="9" style="57"/>
    <col min="6399" max="6399" width="6.75" style="57" customWidth="1"/>
    <col min="6400" max="6400" width="27.625" style="57" customWidth="1"/>
    <col min="6401" max="6401" width="10.875" style="57" customWidth="1"/>
    <col min="6402" max="6402" width="8.25" style="57" customWidth="1"/>
    <col min="6403" max="6403" width="9" style="57" customWidth="1"/>
    <col min="6404" max="6404" width="12.75" style="57" customWidth="1"/>
    <col min="6405" max="6405" width="35.625" style="57" customWidth="1"/>
    <col min="6406" max="6406" width="23.25" style="57" customWidth="1"/>
    <col min="6407" max="6407" width="11.25" style="57" bestFit="1" customWidth="1"/>
    <col min="6408" max="6408" width="10.125" style="57" bestFit="1" customWidth="1"/>
    <col min="6409" max="6654" width="9" style="57"/>
    <col min="6655" max="6655" width="6.75" style="57" customWidth="1"/>
    <col min="6656" max="6656" width="27.625" style="57" customWidth="1"/>
    <col min="6657" max="6657" width="10.875" style="57" customWidth="1"/>
    <col min="6658" max="6658" width="8.25" style="57" customWidth="1"/>
    <col min="6659" max="6659" width="9" style="57" customWidth="1"/>
    <col min="6660" max="6660" width="12.75" style="57" customWidth="1"/>
    <col min="6661" max="6661" width="35.625" style="57" customWidth="1"/>
    <col min="6662" max="6662" width="23.25" style="57" customWidth="1"/>
    <col min="6663" max="6663" width="11.25" style="57" bestFit="1" customWidth="1"/>
    <col min="6664" max="6664" width="10.125" style="57" bestFit="1" customWidth="1"/>
    <col min="6665" max="6910" width="9" style="57"/>
    <col min="6911" max="6911" width="6.75" style="57" customWidth="1"/>
    <col min="6912" max="6912" width="27.625" style="57" customWidth="1"/>
    <col min="6913" max="6913" width="10.875" style="57" customWidth="1"/>
    <col min="6914" max="6914" width="8.25" style="57" customWidth="1"/>
    <col min="6915" max="6915" width="9" style="57" customWidth="1"/>
    <col min="6916" max="6916" width="12.75" style="57" customWidth="1"/>
    <col min="6917" max="6917" width="35.625" style="57" customWidth="1"/>
    <col min="6918" max="6918" width="23.25" style="57" customWidth="1"/>
    <col min="6919" max="6919" width="11.25" style="57" bestFit="1" customWidth="1"/>
    <col min="6920" max="6920" width="10.125" style="57" bestFit="1" customWidth="1"/>
    <col min="6921" max="7166" width="9" style="57"/>
    <col min="7167" max="7167" width="6.75" style="57" customWidth="1"/>
    <col min="7168" max="7168" width="27.625" style="57" customWidth="1"/>
    <col min="7169" max="7169" width="10.875" style="57" customWidth="1"/>
    <col min="7170" max="7170" width="8.25" style="57" customWidth="1"/>
    <col min="7171" max="7171" width="9" style="57" customWidth="1"/>
    <col min="7172" max="7172" width="12.75" style="57" customWidth="1"/>
    <col min="7173" max="7173" width="35.625" style="57" customWidth="1"/>
    <col min="7174" max="7174" width="23.25" style="57" customWidth="1"/>
    <col min="7175" max="7175" width="11.25" style="57" bestFit="1" customWidth="1"/>
    <col min="7176" max="7176" width="10.125" style="57" bestFit="1" customWidth="1"/>
    <col min="7177" max="7422" width="9" style="57"/>
    <col min="7423" max="7423" width="6.75" style="57" customWidth="1"/>
    <col min="7424" max="7424" width="27.625" style="57" customWidth="1"/>
    <col min="7425" max="7425" width="10.875" style="57" customWidth="1"/>
    <col min="7426" max="7426" width="8.25" style="57" customWidth="1"/>
    <col min="7427" max="7427" width="9" style="57" customWidth="1"/>
    <col min="7428" max="7428" width="12.75" style="57" customWidth="1"/>
    <col min="7429" max="7429" width="35.625" style="57" customWidth="1"/>
    <col min="7430" max="7430" width="23.25" style="57" customWidth="1"/>
    <col min="7431" max="7431" width="11.25" style="57" bestFit="1" customWidth="1"/>
    <col min="7432" max="7432" width="10.125" style="57" bestFit="1" customWidth="1"/>
    <col min="7433" max="7678" width="9" style="57"/>
    <col min="7679" max="7679" width="6.75" style="57" customWidth="1"/>
    <col min="7680" max="7680" width="27.625" style="57" customWidth="1"/>
    <col min="7681" max="7681" width="10.875" style="57" customWidth="1"/>
    <col min="7682" max="7682" width="8.25" style="57" customWidth="1"/>
    <col min="7683" max="7683" width="9" style="57" customWidth="1"/>
    <col min="7684" max="7684" width="12.75" style="57" customWidth="1"/>
    <col min="7685" max="7685" width="35.625" style="57" customWidth="1"/>
    <col min="7686" max="7686" width="23.25" style="57" customWidth="1"/>
    <col min="7687" max="7687" width="11.25" style="57" bestFit="1" customWidth="1"/>
    <col min="7688" max="7688" width="10.125" style="57" bestFit="1" customWidth="1"/>
    <col min="7689" max="7934" width="9" style="57"/>
    <col min="7935" max="7935" width="6.75" style="57" customWidth="1"/>
    <col min="7936" max="7936" width="27.625" style="57" customWidth="1"/>
    <col min="7937" max="7937" width="10.875" style="57" customWidth="1"/>
    <col min="7938" max="7938" width="8.25" style="57" customWidth="1"/>
    <col min="7939" max="7939" width="9" style="57" customWidth="1"/>
    <col min="7940" max="7940" width="12.75" style="57" customWidth="1"/>
    <col min="7941" max="7941" width="35.625" style="57" customWidth="1"/>
    <col min="7942" max="7942" width="23.25" style="57" customWidth="1"/>
    <col min="7943" max="7943" width="11.25" style="57" bestFit="1" customWidth="1"/>
    <col min="7944" max="7944" width="10.125" style="57" bestFit="1" customWidth="1"/>
    <col min="7945" max="8190" width="9" style="57"/>
    <col min="8191" max="8191" width="6.75" style="57" customWidth="1"/>
    <col min="8192" max="8192" width="27.625" style="57" customWidth="1"/>
    <col min="8193" max="8193" width="10.875" style="57" customWidth="1"/>
    <col min="8194" max="8194" width="8.25" style="57" customWidth="1"/>
    <col min="8195" max="8195" width="9" style="57" customWidth="1"/>
    <col min="8196" max="8196" width="12.75" style="57" customWidth="1"/>
    <col min="8197" max="8197" width="35.625" style="57" customWidth="1"/>
    <col min="8198" max="8198" width="23.25" style="57" customWidth="1"/>
    <col min="8199" max="8199" width="11.25" style="57" bestFit="1" customWidth="1"/>
    <col min="8200" max="8200" width="10.125" style="57" bestFit="1" customWidth="1"/>
    <col min="8201" max="8446" width="9" style="57"/>
    <col min="8447" max="8447" width="6.75" style="57" customWidth="1"/>
    <col min="8448" max="8448" width="27.625" style="57" customWidth="1"/>
    <col min="8449" max="8449" width="10.875" style="57" customWidth="1"/>
    <col min="8450" max="8450" width="8.25" style="57" customWidth="1"/>
    <col min="8451" max="8451" width="9" style="57" customWidth="1"/>
    <col min="8452" max="8452" width="12.75" style="57" customWidth="1"/>
    <col min="8453" max="8453" width="35.625" style="57" customWidth="1"/>
    <col min="8454" max="8454" width="23.25" style="57" customWidth="1"/>
    <col min="8455" max="8455" width="11.25" style="57" bestFit="1" customWidth="1"/>
    <col min="8456" max="8456" width="10.125" style="57" bestFit="1" customWidth="1"/>
    <col min="8457" max="8702" width="9" style="57"/>
    <col min="8703" max="8703" width="6.75" style="57" customWidth="1"/>
    <col min="8704" max="8704" width="27.625" style="57" customWidth="1"/>
    <col min="8705" max="8705" width="10.875" style="57" customWidth="1"/>
    <col min="8706" max="8706" width="8.25" style="57" customWidth="1"/>
    <col min="8707" max="8707" width="9" style="57" customWidth="1"/>
    <col min="8708" max="8708" width="12.75" style="57" customWidth="1"/>
    <col min="8709" max="8709" width="35.625" style="57" customWidth="1"/>
    <col min="8710" max="8710" width="23.25" style="57" customWidth="1"/>
    <col min="8711" max="8711" width="11.25" style="57" bestFit="1" customWidth="1"/>
    <col min="8712" max="8712" width="10.125" style="57" bestFit="1" customWidth="1"/>
    <col min="8713" max="8958" width="9" style="57"/>
    <col min="8959" max="8959" width="6.75" style="57" customWidth="1"/>
    <col min="8960" max="8960" width="27.625" style="57" customWidth="1"/>
    <col min="8961" max="8961" width="10.875" style="57" customWidth="1"/>
    <col min="8962" max="8962" width="8.25" style="57" customWidth="1"/>
    <col min="8963" max="8963" width="9" style="57" customWidth="1"/>
    <col min="8964" max="8964" width="12.75" style="57" customWidth="1"/>
    <col min="8965" max="8965" width="35.625" style="57" customWidth="1"/>
    <col min="8966" max="8966" width="23.25" style="57" customWidth="1"/>
    <col min="8967" max="8967" width="11.25" style="57" bestFit="1" customWidth="1"/>
    <col min="8968" max="8968" width="10.125" style="57" bestFit="1" customWidth="1"/>
    <col min="8969" max="9214" width="9" style="57"/>
    <col min="9215" max="9215" width="6.75" style="57" customWidth="1"/>
    <col min="9216" max="9216" width="27.625" style="57" customWidth="1"/>
    <col min="9217" max="9217" width="10.875" style="57" customWidth="1"/>
    <col min="9218" max="9218" width="8.25" style="57" customWidth="1"/>
    <col min="9219" max="9219" width="9" style="57" customWidth="1"/>
    <col min="9220" max="9220" width="12.75" style="57" customWidth="1"/>
    <col min="9221" max="9221" width="35.625" style="57" customWidth="1"/>
    <col min="9222" max="9222" width="23.25" style="57" customWidth="1"/>
    <col min="9223" max="9223" width="11.25" style="57" bestFit="1" customWidth="1"/>
    <col min="9224" max="9224" width="10.125" style="57" bestFit="1" customWidth="1"/>
    <col min="9225" max="9470" width="9" style="57"/>
    <col min="9471" max="9471" width="6.75" style="57" customWidth="1"/>
    <col min="9472" max="9472" width="27.625" style="57" customWidth="1"/>
    <col min="9473" max="9473" width="10.875" style="57" customWidth="1"/>
    <col min="9474" max="9474" width="8.25" style="57" customWidth="1"/>
    <col min="9475" max="9475" width="9" style="57" customWidth="1"/>
    <col min="9476" max="9476" width="12.75" style="57" customWidth="1"/>
    <col min="9477" max="9477" width="35.625" style="57" customWidth="1"/>
    <col min="9478" max="9478" width="23.25" style="57" customWidth="1"/>
    <col min="9479" max="9479" width="11.25" style="57" bestFit="1" customWidth="1"/>
    <col min="9480" max="9480" width="10.125" style="57" bestFit="1" customWidth="1"/>
    <col min="9481" max="9726" width="9" style="57"/>
    <col min="9727" max="9727" width="6.75" style="57" customWidth="1"/>
    <col min="9728" max="9728" width="27.625" style="57" customWidth="1"/>
    <col min="9729" max="9729" width="10.875" style="57" customWidth="1"/>
    <col min="9730" max="9730" width="8.25" style="57" customWidth="1"/>
    <col min="9731" max="9731" width="9" style="57" customWidth="1"/>
    <col min="9732" max="9732" width="12.75" style="57" customWidth="1"/>
    <col min="9733" max="9733" width="35.625" style="57" customWidth="1"/>
    <col min="9734" max="9734" width="23.25" style="57" customWidth="1"/>
    <col min="9735" max="9735" width="11.25" style="57" bestFit="1" customWidth="1"/>
    <col min="9736" max="9736" width="10.125" style="57" bestFit="1" customWidth="1"/>
    <col min="9737" max="9982" width="9" style="57"/>
    <col min="9983" max="9983" width="6.75" style="57" customWidth="1"/>
    <col min="9984" max="9984" width="27.625" style="57" customWidth="1"/>
    <col min="9985" max="9985" width="10.875" style="57" customWidth="1"/>
    <col min="9986" max="9986" width="8.25" style="57" customWidth="1"/>
    <col min="9987" max="9987" width="9" style="57" customWidth="1"/>
    <col min="9988" max="9988" width="12.75" style="57" customWidth="1"/>
    <col min="9989" max="9989" width="35.625" style="57" customWidth="1"/>
    <col min="9990" max="9990" width="23.25" style="57" customWidth="1"/>
    <col min="9991" max="9991" width="11.25" style="57" bestFit="1" customWidth="1"/>
    <col min="9992" max="9992" width="10.125" style="57" bestFit="1" customWidth="1"/>
    <col min="9993" max="10238" width="9" style="57"/>
    <col min="10239" max="10239" width="6.75" style="57" customWidth="1"/>
    <col min="10240" max="10240" width="27.625" style="57" customWidth="1"/>
    <col min="10241" max="10241" width="10.875" style="57" customWidth="1"/>
    <col min="10242" max="10242" width="8.25" style="57" customWidth="1"/>
    <col min="10243" max="10243" width="9" style="57" customWidth="1"/>
    <col min="10244" max="10244" width="12.75" style="57" customWidth="1"/>
    <col min="10245" max="10245" width="35.625" style="57" customWidth="1"/>
    <col min="10246" max="10246" width="23.25" style="57" customWidth="1"/>
    <col min="10247" max="10247" width="11.25" style="57" bestFit="1" customWidth="1"/>
    <col min="10248" max="10248" width="10.125" style="57" bestFit="1" customWidth="1"/>
    <col min="10249" max="10494" width="9" style="57"/>
    <col min="10495" max="10495" width="6.75" style="57" customWidth="1"/>
    <col min="10496" max="10496" width="27.625" style="57" customWidth="1"/>
    <col min="10497" max="10497" width="10.875" style="57" customWidth="1"/>
    <col min="10498" max="10498" width="8.25" style="57" customWidth="1"/>
    <col min="10499" max="10499" width="9" style="57" customWidth="1"/>
    <col min="10500" max="10500" width="12.75" style="57" customWidth="1"/>
    <col min="10501" max="10501" width="35.625" style="57" customWidth="1"/>
    <col min="10502" max="10502" width="23.25" style="57" customWidth="1"/>
    <col min="10503" max="10503" width="11.25" style="57" bestFit="1" customWidth="1"/>
    <col min="10504" max="10504" width="10.125" style="57" bestFit="1" customWidth="1"/>
    <col min="10505" max="10750" width="9" style="57"/>
    <col min="10751" max="10751" width="6.75" style="57" customWidth="1"/>
    <col min="10752" max="10752" width="27.625" style="57" customWidth="1"/>
    <col min="10753" max="10753" width="10.875" style="57" customWidth="1"/>
    <col min="10754" max="10754" width="8.25" style="57" customWidth="1"/>
    <col min="10755" max="10755" width="9" style="57" customWidth="1"/>
    <col min="10756" max="10756" width="12.75" style="57" customWidth="1"/>
    <col min="10757" max="10757" width="35.625" style="57" customWidth="1"/>
    <col min="10758" max="10758" width="23.25" style="57" customWidth="1"/>
    <col min="10759" max="10759" width="11.25" style="57" bestFit="1" customWidth="1"/>
    <col min="10760" max="10760" width="10.125" style="57" bestFit="1" customWidth="1"/>
    <col min="10761" max="11006" width="9" style="57"/>
    <col min="11007" max="11007" width="6.75" style="57" customWidth="1"/>
    <col min="11008" max="11008" width="27.625" style="57" customWidth="1"/>
    <col min="11009" max="11009" width="10.875" style="57" customWidth="1"/>
    <col min="11010" max="11010" width="8.25" style="57" customWidth="1"/>
    <col min="11011" max="11011" width="9" style="57" customWidth="1"/>
    <col min="11012" max="11012" width="12.75" style="57" customWidth="1"/>
    <col min="11013" max="11013" width="35.625" style="57" customWidth="1"/>
    <col min="11014" max="11014" width="23.25" style="57" customWidth="1"/>
    <col min="11015" max="11015" width="11.25" style="57" bestFit="1" customWidth="1"/>
    <col min="11016" max="11016" width="10.125" style="57" bestFit="1" customWidth="1"/>
    <col min="11017" max="11262" width="9" style="57"/>
    <col min="11263" max="11263" width="6.75" style="57" customWidth="1"/>
    <col min="11264" max="11264" width="27.625" style="57" customWidth="1"/>
    <col min="11265" max="11265" width="10.875" style="57" customWidth="1"/>
    <col min="11266" max="11266" width="8.25" style="57" customWidth="1"/>
    <col min="11267" max="11267" width="9" style="57" customWidth="1"/>
    <col min="11268" max="11268" width="12.75" style="57" customWidth="1"/>
    <col min="11269" max="11269" width="35.625" style="57" customWidth="1"/>
    <col min="11270" max="11270" width="23.25" style="57" customWidth="1"/>
    <col min="11271" max="11271" width="11.25" style="57" bestFit="1" customWidth="1"/>
    <col min="11272" max="11272" width="10.125" style="57" bestFit="1" customWidth="1"/>
    <col min="11273" max="11518" width="9" style="57"/>
    <col min="11519" max="11519" width="6.75" style="57" customWidth="1"/>
    <col min="11520" max="11520" width="27.625" style="57" customWidth="1"/>
    <col min="11521" max="11521" width="10.875" style="57" customWidth="1"/>
    <col min="11522" max="11522" width="8.25" style="57" customWidth="1"/>
    <col min="11523" max="11523" width="9" style="57" customWidth="1"/>
    <col min="11524" max="11524" width="12.75" style="57" customWidth="1"/>
    <col min="11525" max="11525" width="35.625" style="57" customWidth="1"/>
    <col min="11526" max="11526" width="23.25" style="57" customWidth="1"/>
    <col min="11527" max="11527" width="11.25" style="57" bestFit="1" customWidth="1"/>
    <col min="11528" max="11528" width="10.125" style="57" bestFit="1" customWidth="1"/>
    <col min="11529" max="11774" width="9" style="57"/>
    <col min="11775" max="11775" width="6.75" style="57" customWidth="1"/>
    <col min="11776" max="11776" width="27.625" style="57" customWidth="1"/>
    <col min="11777" max="11777" width="10.875" style="57" customWidth="1"/>
    <col min="11778" max="11778" width="8.25" style="57" customWidth="1"/>
    <col min="11779" max="11779" width="9" style="57" customWidth="1"/>
    <col min="11780" max="11780" width="12.75" style="57" customWidth="1"/>
    <col min="11781" max="11781" width="35.625" style="57" customWidth="1"/>
    <col min="11782" max="11782" width="23.25" style="57" customWidth="1"/>
    <col min="11783" max="11783" width="11.25" style="57" bestFit="1" customWidth="1"/>
    <col min="11784" max="11784" width="10.125" style="57" bestFit="1" customWidth="1"/>
    <col min="11785" max="12030" width="9" style="57"/>
    <col min="12031" max="12031" width="6.75" style="57" customWidth="1"/>
    <col min="12032" max="12032" width="27.625" style="57" customWidth="1"/>
    <col min="12033" max="12033" width="10.875" style="57" customWidth="1"/>
    <col min="12034" max="12034" width="8.25" style="57" customWidth="1"/>
    <col min="12035" max="12035" width="9" style="57" customWidth="1"/>
    <col min="12036" max="12036" width="12.75" style="57" customWidth="1"/>
    <col min="12037" max="12037" width="35.625" style="57" customWidth="1"/>
    <col min="12038" max="12038" width="23.25" style="57" customWidth="1"/>
    <col min="12039" max="12039" width="11.25" style="57" bestFit="1" customWidth="1"/>
    <col min="12040" max="12040" width="10.125" style="57" bestFit="1" customWidth="1"/>
    <col min="12041" max="12286" width="9" style="57"/>
    <col min="12287" max="12287" width="6.75" style="57" customWidth="1"/>
    <col min="12288" max="12288" width="27.625" style="57" customWidth="1"/>
    <col min="12289" max="12289" width="10.875" style="57" customWidth="1"/>
    <col min="12290" max="12290" width="8.25" style="57" customWidth="1"/>
    <col min="12291" max="12291" width="9" style="57" customWidth="1"/>
    <col min="12292" max="12292" width="12.75" style="57" customWidth="1"/>
    <col min="12293" max="12293" width="35.625" style="57" customWidth="1"/>
    <col min="12294" max="12294" width="23.25" style="57" customWidth="1"/>
    <col min="12295" max="12295" width="11.25" style="57" bestFit="1" customWidth="1"/>
    <col min="12296" max="12296" width="10.125" style="57" bestFit="1" customWidth="1"/>
    <col min="12297" max="12542" width="9" style="57"/>
    <col min="12543" max="12543" width="6.75" style="57" customWidth="1"/>
    <col min="12544" max="12544" width="27.625" style="57" customWidth="1"/>
    <col min="12545" max="12545" width="10.875" style="57" customWidth="1"/>
    <col min="12546" max="12546" width="8.25" style="57" customWidth="1"/>
    <col min="12547" max="12547" width="9" style="57" customWidth="1"/>
    <col min="12548" max="12548" width="12.75" style="57" customWidth="1"/>
    <col min="12549" max="12549" width="35.625" style="57" customWidth="1"/>
    <col min="12550" max="12550" width="23.25" style="57" customWidth="1"/>
    <col min="12551" max="12551" width="11.25" style="57" bestFit="1" customWidth="1"/>
    <col min="12552" max="12552" width="10.125" style="57" bestFit="1" customWidth="1"/>
    <col min="12553" max="12798" width="9" style="57"/>
    <col min="12799" max="12799" width="6.75" style="57" customWidth="1"/>
    <col min="12800" max="12800" width="27.625" style="57" customWidth="1"/>
    <col min="12801" max="12801" width="10.875" style="57" customWidth="1"/>
    <col min="12802" max="12802" width="8.25" style="57" customWidth="1"/>
    <col min="12803" max="12803" width="9" style="57" customWidth="1"/>
    <col min="12804" max="12804" width="12.75" style="57" customWidth="1"/>
    <col min="12805" max="12805" width="35.625" style="57" customWidth="1"/>
    <col min="12806" max="12806" width="23.25" style="57" customWidth="1"/>
    <col min="12807" max="12807" width="11.25" style="57" bestFit="1" customWidth="1"/>
    <col min="12808" max="12808" width="10.125" style="57" bestFit="1" customWidth="1"/>
    <col min="12809" max="13054" width="9" style="57"/>
    <col min="13055" max="13055" width="6.75" style="57" customWidth="1"/>
    <col min="13056" max="13056" width="27.625" style="57" customWidth="1"/>
    <col min="13057" max="13057" width="10.875" style="57" customWidth="1"/>
    <col min="13058" max="13058" width="8.25" style="57" customWidth="1"/>
    <col min="13059" max="13059" width="9" style="57" customWidth="1"/>
    <col min="13060" max="13060" width="12.75" style="57" customWidth="1"/>
    <col min="13061" max="13061" width="35.625" style="57" customWidth="1"/>
    <col min="13062" max="13062" width="23.25" style="57" customWidth="1"/>
    <col min="13063" max="13063" width="11.25" style="57" bestFit="1" customWidth="1"/>
    <col min="13064" max="13064" width="10.125" style="57" bestFit="1" customWidth="1"/>
    <col min="13065" max="13310" width="9" style="57"/>
    <col min="13311" max="13311" width="6.75" style="57" customWidth="1"/>
    <col min="13312" max="13312" width="27.625" style="57" customWidth="1"/>
    <col min="13313" max="13313" width="10.875" style="57" customWidth="1"/>
    <col min="13314" max="13314" width="8.25" style="57" customWidth="1"/>
    <col min="13315" max="13315" width="9" style="57" customWidth="1"/>
    <col min="13316" max="13316" width="12.75" style="57" customWidth="1"/>
    <col min="13317" max="13317" width="35.625" style="57" customWidth="1"/>
    <col min="13318" max="13318" width="23.25" style="57" customWidth="1"/>
    <col min="13319" max="13319" width="11.25" style="57" bestFit="1" customWidth="1"/>
    <col min="13320" max="13320" width="10.125" style="57" bestFit="1" customWidth="1"/>
    <col min="13321" max="13566" width="9" style="57"/>
    <col min="13567" max="13567" width="6.75" style="57" customWidth="1"/>
    <col min="13568" max="13568" width="27.625" style="57" customWidth="1"/>
    <col min="13569" max="13569" width="10.875" style="57" customWidth="1"/>
    <col min="13570" max="13570" width="8.25" style="57" customWidth="1"/>
    <col min="13571" max="13571" width="9" style="57" customWidth="1"/>
    <col min="13572" max="13572" width="12.75" style="57" customWidth="1"/>
    <col min="13573" max="13573" width="35.625" style="57" customWidth="1"/>
    <col min="13574" max="13574" width="23.25" style="57" customWidth="1"/>
    <col min="13575" max="13575" width="11.25" style="57" bestFit="1" customWidth="1"/>
    <col min="13576" max="13576" width="10.125" style="57" bestFit="1" customWidth="1"/>
    <col min="13577" max="13822" width="9" style="57"/>
    <col min="13823" max="13823" width="6.75" style="57" customWidth="1"/>
    <col min="13824" max="13824" width="27.625" style="57" customWidth="1"/>
    <col min="13825" max="13825" width="10.875" style="57" customWidth="1"/>
    <col min="13826" max="13826" width="8.25" style="57" customWidth="1"/>
    <col min="13827" max="13827" width="9" style="57" customWidth="1"/>
    <col min="13828" max="13828" width="12.75" style="57" customWidth="1"/>
    <col min="13829" max="13829" width="35.625" style="57" customWidth="1"/>
    <col min="13830" max="13830" width="23.25" style="57" customWidth="1"/>
    <col min="13831" max="13831" width="11.25" style="57" bestFit="1" customWidth="1"/>
    <col min="13832" max="13832" width="10.125" style="57" bestFit="1" customWidth="1"/>
    <col min="13833" max="14078" width="9" style="57"/>
    <col min="14079" max="14079" width="6.75" style="57" customWidth="1"/>
    <col min="14080" max="14080" width="27.625" style="57" customWidth="1"/>
    <col min="14081" max="14081" width="10.875" style="57" customWidth="1"/>
    <col min="14082" max="14082" width="8.25" style="57" customWidth="1"/>
    <col min="14083" max="14083" width="9" style="57" customWidth="1"/>
    <col min="14084" max="14084" width="12.75" style="57" customWidth="1"/>
    <col min="14085" max="14085" width="35.625" style="57" customWidth="1"/>
    <col min="14086" max="14086" width="23.25" style="57" customWidth="1"/>
    <col min="14087" max="14087" width="11.25" style="57" bestFit="1" customWidth="1"/>
    <col min="14088" max="14088" width="10.125" style="57" bestFit="1" customWidth="1"/>
    <col min="14089" max="14334" width="9" style="57"/>
    <col min="14335" max="14335" width="6.75" style="57" customWidth="1"/>
    <col min="14336" max="14336" width="27.625" style="57" customWidth="1"/>
    <col min="14337" max="14337" width="10.875" style="57" customWidth="1"/>
    <col min="14338" max="14338" width="8.25" style="57" customWidth="1"/>
    <col min="14339" max="14339" width="9" style="57" customWidth="1"/>
    <col min="14340" max="14340" width="12.75" style="57" customWidth="1"/>
    <col min="14341" max="14341" width="35.625" style="57" customWidth="1"/>
    <col min="14342" max="14342" width="23.25" style="57" customWidth="1"/>
    <col min="14343" max="14343" width="11.25" style="57" bestFit="1" customWidth="1"/>
    <col min="14344" max="14344" width="10.125" style="57" bestFit="1" customWidth="1"/>
    <col min="14345" max="14590" width="9" style="57"/>
    <col min="14591" max="14591" width="6.75" style="57" customWidth="1"/>
    <col min="14592" max="14592" width="27.625" style="57" customWidth="1"/>
    <col min="14593" max="14593" width="10.875" style="57" customWidth="1"/>
    <col min="14594" max="14594" width="8.25" style="57" customWidth="1"/>
    <col min="14595" max="14595" width="9" style="57" customWidth="1"/>
    <col min="14596" max="14596" width="12.75" style="57" customWidth="1"/>
    <col min="14597" max="14597" width="35.625" style="57" customWidth="1"/>
    <col min="14598" max="14598" width="23.25" style="57" customWidth="1"/>
    <col min="14599" max="14599" width="11.25" style="57" bestFit="1" customWidth="1"/>
    <col min="14600" max="14600" width="10.125" style="57" bestFit="1" customWidth="1"/>
    <col min="14601" max="14846" width="9" style="57"/>
    <col min="14847" max="14847" width="6.75" style="57" customWidth="1"/>
    <col min="14848" max="14848" width="27.625" style="57" customWidth="1"/>
    <col min="14849" max="14849" width="10.875" style="57" customWidth="1"/>
    <col min="14850" max="14850" width="8.25" style="57" customWidth="1"/>
    <col min="14851" max="14851" width="9" style="57" customWidth="1"/>
    <col min="14852" max="14852" width="12.75" style="57" customWidth="1"/>
    <col min="14853" max="14853" width="35.625" style="57" customWidth="1"/>
    <col min="14854" max="14854" width="23.25" style="57" customWidth="1"/>
    <col min="14855" max="14855" width="11.25" style="57" bestFit="1" customWidth="1"/>
    <col min="14856" max="14856" width="10.125" style="57" bestFit="1" customWidth="1"/>
    <col min="14857" max="15102" width="9" style="57"/>
    <col min="15103" max="15103" width="6.75" style="57" customWidth="1"/>
    <col min="15104" max="15104" width="27.625" style="57" customWidth="1"/>
    <col min="15105" max="15105" width="10.875" style="57" customWidth="1"/>
    <col min="15106" max="15106" width="8.25" style="57" customWidth="1"/>
    <col min="15107" max="15107" width="9" style="57" customWidth="1"/>
    <col min="15108" max="15108" width="12.75" style="57" customWidth="1"/>
    <col min="15109" max="15109" width="35.625" style="57" customWidth="1"/>
    <col min="15110" max="15110" width="23.25" style="57" customWidth="1"/>
    <col min="15111" max="15111" width="11.25" style="57" bestFit="1" customWidth="1"/>
    <col min="15112" max="15112" width="10.125" style="57" bestFit="1" customWidth="1"/>
    <col min="15113" max="15358" width="9" style="57"/>
    <col min="15359" max="15359" width="6.75" style="57" customWidth="1"/>
    <col min="15360" max="15360" width="27.625" style="57" customWidth="1"/>
    <col min="15361" max="15361" width="10.875" style="57" customWidth="1"/>
    <col min="15362" max="15362" width="8.25" style="57" customWidth="1"/>
    <col min="15363" max="15363" width="9" style="57" customWidth="1"/>
    <col min="15364" max="15364" width="12.75" style="57" customWidth="1"/>
    <col min="15365" max="15365" width="35.625" style="57" customWidth="1"/>
    <col min="15366" max="15366" width="23.25" style="57" customWidth="1"/>
    <col min="15367" max="15367" width="11.25" style="57" bestFit="1" customWidth="1"/>
    <col min="15368" max="15368" width="10.125" style="57" bestFit="1" customWidth="1"/>
    <col min="15369" max="15614" width="9" style="57"/>
    <col min="15615" max="15615" width="6.75" style="57" customWidth="1"/>
    <col min="15616" max="15616" width="27.625" style="57" customWidth="1"/>
    <col min="15617" max="15617" width="10.875" style="57" customWidth="1"/>
    <col min="15618" max="15618" width="8.25" style="57" customWidth="1"/>
    <col min="15619" max="15619" width="9" style="57" customWidth="1"/>
    <col min="15620" max="15620" width="12.75" style="57" customWidth="1"/>
    <col min="15621" max="15621" width="35.625" style="57" customWidth="1"/>
    <col min="15622" max="15622" width="23.25" style="57" customWidth="1"/>
    <col min="15623" max="15623" width="11.25" style="57" bestFit="1" customWidth="1"/>
    <col min="15624" max="15624" width="10.125" style="57" bestFit="1" customWidth="1"/>
    <col min="15625" max="15870" width="9" style="57"/>
    <col min="15871" max="15871" width="6.75" style="57" customWidth="1"/>
    <col min="15872" max="15872" width="27.625" style="57" customWidth="1"/>
    <col min="15873" max="15873" width="10.875" style="57" customWidth="1"/>
    <col min="15874" max="15874" width="8.25" style="57" customWidth="1"/>
    <col min="15875" max="15875" width="9" style="57" customWidth="1"/>
    <col min="15876" max="15876" width="12.75" style="57" customWidth="1"/>
    <col min="15877" max="15877" width="35.625" style="57" customWidth="1"/>
    <col min="15878" max="15878" width="23.25" style="57" customWidth="1"/>
    <col min="15879" max="15879" width="11.25" style="57" bestFit="1" customWidth="1"/>
    <col min="15880" max="15880" width="10.125" style="57" bestFit="1" customWidth="1"/>
    <col min="15881" max="16126" width="9" style="57"/>
    <col min="16127" max="16127" width="6.75" style="57" customWidth="1"/>
    <col min="16128" max="16128" width="27.625" style="57" customWidth="1"/>
    <col min="16129" max="16129" width="10.875" style="57" customWidth="1"/>
    <col min="16130" max="16130" width="8.25" style="57" customWidth="1"/>
    <col min="16131" max="16131" width="9" style="57" customWidth="1"/>
    <col min="16132" max="16132" width="12.75" style="57" customWidth="1"/>
    <col min="16133" max="16133" width="35.625" style="57" customWidth="1"/>
    <col min="16134" max="16134" width="23.25" style="57" customWidth="1"/>
    <col min="16135" max="16135" width="11.25" style="57" bestFit="1" customWidth="1"/>
    <col min="16136" max="16136" width="10.125" style="57" bestFit="1" customWidth="1"/>
    <col min="16137" max="16384" width="9" style="57"/>
  </cols>
  <sheetData>
    <row r="2" spans="2:8" ht="18.75">
      <c r="B2" s="320" t="s">
        <v>188</v>
      </c>
      <c r="C2" s="99"/>
      <c r="D2" s="99"/>
      <c r="E2" s="99"/>
      <c r="F2" s="99"/>
      <c r="G2" s="99"/>
      <c r="H2" s="99"/>
    </row>
    <row r="3" spans="2:8" ht="10.5" customHeight="1">
      <c r="B3" s="320"/>
      <c r="C3" s="99"/>
      <c r="D3" s="99"/>
      <c r="E3" s="99"/>
      <c r="F3" s="99"/>
      <c r="G3" s="99"/>
      <c r="H3" s="99"/>
    </row>
    <row r="4" spans="2:8" ht="15">
      <c r="B4" s="321"/>
      <c r="C4" s="58"/>
      <c r="D4" s="58"/>
      <c r="E4" s="58"/>
      <c r="F4" s="58"/>
      <c r="H4" s="60" t="s">
        <v>120</v>
      </c>
    </row>
    <row r="5" spans="2:8" s="140" customFormat="1" ht="33" customHeight="1">
      <c r="B5" s="322" t="s">
        <v>121</v>
      </c>
      <c r="C5" s="139" t="s">
        <v>122</v>
      </c>
      <c r="D5" s="105" t="s">
        <v>7</v>
      </c>
      <c r="E5" s="105" t="s">
        <v>123</v>
      </c>
      <c r="F5" s="105" t="s">
        <v>9</v>
      </c>
      <c r="G5" s="105" t="s">
        <v>124</v>
      </c>
      <c r="H5" s="105" t="s">
        <v>11</v>
      </c>
    </row>
    <row r="6" spans="2:8" s="61" customFormat="1" ht="24" customHeight="1">
      <c r="B6" s="332">
        <v>1</v>
      </c>
      <c r="C6" s="333" t="str">
        <f>[1]PL3!B7</f>
        <v>Xây dựng kế hoạch thực hiện</v>
      </c>
      <c r="D6" s="334" t="s">
        <v>130</v>
      </c>
      <c r="E6" s="335">
        <v>1</v>
      </c>
      <c r="F6" s="335"/>
      <c r="G6" s="336">
        <f>G7+G10+G12</f>
        <v>1244999.75</v>
      </c>
      <c r="H6" s="557" t="s">
        <v>125</v>
      </c>
    </row>
    <row r="7" spans="2:8" s="141" customFormat="1" ht="17.25">
      <c r="B7" s="323"/>
      <c r="C7" s="160" t="s">
        <v>126</v>
      </c>
      <c r="D7" s="161"/>
      <c r="E7" s="162"/>
      <c r="F7" s="162"/>
      <c r="G7" s="163">
        <f>+SUM(G8:G9)</f>
        <v>60000</v>
      </c>
      <c r="H7" s="558"/>
    </row>
    <row r="8" spans="2:8" s="61" customFormat="1" ht="15">
      <c r="B8" s="324"/>
      <c r="C8" s="147" t="s">
        <v>127</v>
      </c>
      <c r="D8" s="148" t="s">
        <v>50</v>
      </c>
      <c r="E8" s="149">
        <v>0.5</v>
      </c>
      <c r="F8" s="150">
        <v>70000</v>
      </c>
      <c r="G8" s="150">
        <f>E8*F8</f>
        <v>35000</v>
      </c>
      <c r="H8" s="558"/>
    </row>
    <row r="9" spans="2:8" s="61" customFormat="1" ht="15">
      <c r="B9" s="324"/>
      <c r="C9" s="147" t="s">
        <v>131</v>
      </c>
      <c r="D9" s="148" t="s">
        <v>68</v>
      </c>
      <c r="E9" s="149">
        <v>0.5</v>
      </c>
      <c r="F9" s="150">
        <v>50000</v>
      </c>
      <c r="G9" s="150">
        <f t="shared" ref="G9" si="0">E9*F9</f>
        <v>25000</v>
      </c>
      <c r="H9" s="559"/>
    </row>
    <row r="10" spans="2:8" s="141" customFormat="1" ht="17.25">
      <c r="B10" s="325"/>
      <c r="C10" s="143" t="s">
        <v>128</v>
      </c>
      <c r="D10" s="144"/>
      <c r="E10" s="145"/>
      <c r="F10" s="151"/>
      <c r="G10" s="146">
        <f>+G11</f>
        <v>1076487.75</v>
      </c>
      <c r="H10" s="145"/>
    </row>
    <row r="11" spans="2:8" s="61" customFormat="1" ht="15">
      <c r="B11" s="324"/>
      <c r="C11" s="152" t="s">
        <v>191</v>
      </c>
      <c r="D11" s="148" t="s">
        <v>51</v>
      </c>
      <c r="E11" s="149">
        <v>3</v>
      </c>
      <c r="F11" s="150">
        <f>+LuongCB!F19</f>
        <v>358829.25</v>
      </c>
      <c r="G11" s="150">
        <f>E11*F11</f>
        <v>1076487.75</v>
      </c>
      <c r="H11" s="149"/>
    </row>
    <row r="12" spans="2:8" s="142" customFormat="1" ht="15">
      <c r="B12" s="328"/>
      <c r="C12" s="143" t="s">
        <v>129</v>
      </c>
      <c r="D12" s="153"/>
      <c r="E12" s="154"/>
      <c r="F12" s="155"/>
      <c r="G12" s="155">
        <f>+SUM(G13:G15)</f>
        <v>108512</v>
      </c>
      <c r="H12" s="154"/>
    </row>
    <row r="13" spans="2:8" s="61" customFormat="1" ht="15">
      <c r="B13" s="324"/>
      <c r="C13" s="147" t="s">
        <v>189</v>
      </c>
      <c r="D13" s="148" t="s">
        <v>53</v>
      </c>
      <c r="E13" s="149">
        <v>3</v>
      </c>
      <c r="F13" s="150">
        <v>15000</v>
      </c>
      <c r="G13" s="150">
        <f>+E13*F13</f>
        <v>45000</v>
      </c>
      <c r="H13" s="149"/>
    </row>
    <row r="14" spans="2:8" s="61" customFormat="1" ht="15">
      <c r="B14" s="324"/>
      <c r="C14" s="147" t="s">
        <v>190</v>
      </c>
      <c r="D14" s="148" t="s">
        <v>53</v>
      </c>
      <c r="E14" s="149">
        <v>3</v>
      </c>
      <c r="F14" s="150">
        <v>20000</v>
      </c>
      <c r="G14" s="150">
        <f>F14*E14</f>
        <v>60000</v>
      </c>
      <c r="H14" s="149"/>
    </row>
    <row r="15" spans="2:8" s="61" customFormat="1" ht="15">
      <c r="B15" s="326"/>
      <c r="C15" s="164" t="s">
        <v>197</v>
      </c>
      <c r="D15" s="165"/>
      <c r="E15" s="166">
        <v>1</v>
      </c>
      <c r="F15" s="167">
        <v>3512</v>
      </c>
      <c r="G15" s="167">
        <f>F15*E15</f>
        <v>3512</v>
      </c>
      <c r="H15" s="166"/>
    </row>
    <row r="16" spans="2:8" s="61" customFormat="1" ht="30" customHeight="1">
      <c r="B16" s="338">
        <v>2</v>
      </c>
      <c r="C16" s="339" t="s">
        <v>134</v>
      </c>
      <c r="D16" s="340" t="s">
        <v>138</v>
      </c>
      <c r="E16" s="341">
        <v>1</v>
      </c>
      <c r="F16" s="341"/>
      <c r="G16" s="342">
        <f>G17+G22+G27</f>
        <v>2845000.0008190908</v>
      </c>
      <c r="H16" s="343" t="s">
        <v>136</v>
      </c>
    </row>
    <row r="17" spans="2:8" s="142" customFormat="1" ht="15">
      <c r="B17" s="508"/>
      <c r="C17" s="310" t="s">
        <v>126</v>
      </c>
      <c r="D17" s="509"/>
      <c r="E17" s="510"/>
      <c r="F17" s="510"/>
      <c r="G17" s="511">
        <f>+SUM(G18:G21)</f>
        <v>180000</v>
      </c>
      <c r="H17" s="510"/>
    </row>
    <row r="18" spans="2:8" s="61" customFormat="1" ht="15">
      <c r="B18" s="324"/>
      <c r="C18" s="147" t="s">
        <v>127</v>
      </c>
      <c r="D18" s="148" t="s">
        <v>50</v>
      </c>
      <c r="E18" s="149">
        <v>1</v>
      </c>
      <c r="F18" s="150">
        <v>70000</v>
      </c>
      <c r="G18" s="150">
        <f>E18*F18</f>
        <v>70000</v>
      </c>
      <c r="H18" s="148"/>
    </row>
    <row r="19" spans="2:8" s="61" customFormat="1" ht="15">
      <c r="B19" s="324"/>
      <c r="C19" s="147" t="s">
        <v>131</v>
      </c>
      <c r="D19" s="148" t="s">
        <v>68</v>
      </c>
      <c r="E19" s="149">
        <v>1</v>
      </c>
      <c r="F19" s="150">
        <v>50000</v>
      </c>
      <c r="G19" s="150">
        <f>E19*F19</f>
        <v>50000</v>
      </c>
      <c r="H19" s="148"/>
    </row>
    <row r="20" spans="2:8" s="61" customFormat="1" ht="15">
      <c r="B20" s="324"/>
      <c r="C20" s="147" t="s">
        <v>135</v>
      </c>
      <c r="D20" s="148" t="s">
        <v>68</v>
      </c>
      <c r="E20" s="149">
        <v>1</v>
      </c>
      <c r="F20" s="150">
        <v>10000</v>
      </c>
      <c r="G20" s="150">
        <f>E20*F20</f>
        <v>10000</v>
      </c>
      <c r="H20" s="149"/>
    </row>
    <row r="21" spans="2:8" s="61" customFormat="1" ht="15">
      <c r="B21" s="324"/>
      <c r="C21" s="147" t="s">
        <v>167</v>
      </c>
      <c r="D21" s="148" t="s">
        <v>68</v>
      </c>
      <c r="E21" s="149">
        <v>1</v>
      </c>
      <c r="F21" s="150">
        <v>50000</v>
      </c>
      <c r="G21" s="150">
        <f>E21*F21</f>
        <v>50000</v>
      </c>
      <c r="H21" s="149"/>
    </row>
    <row r="22" spans="2:8" s="142" customFormat="1" ht="15">
      <c r="B22" s="328"/>
      <c r="C22" s="143" t="s">
        <v>128</v>
      </c>
      <c r="D22" s="153"/>
      <c r="E22" s="154"/>
      <c r="F22" s="155"/>
      <c r="G22" s="155">
        <f>+SUM(G23:G26)</f>
        <v>2144546.8409090908</v>
      </c>
      <c r="H22" s="154"/>
    </row>
    <row r="23" spans="2:8" s="61" customFormat="1" ht="15">
      <c r="B23" s="324"/>
      <c r="C23" s="147" t="s">
        <v>192</v>
      </c>
      <c r="D23" s="148" t="s">
        <v>51</v>
      </c>
      <c r="E23" s="149">
        <v>2</v>
      </c>
      <c r="F23" s="150">
        <f>+LuongCB!E43</f>
        <v>459444.88636363635</v>
      </c>
      <c r="G23" s="150">
        <f>E23*F23</f>
        <v>918889.77272727271</v>
      </c>
      <c r="H23" s="149"/>
    </row>
    <row r="24" spans="2:8" s="61" customFormat="1" ht="15">
      <c r="B24" s="324"/>
      <c r="C24" s="147" t="s">
        <v>191</v>
      </c>
      <c r="D24" s="148" t="s">
        <v>51</v>
      </c>
      <c r="E24" s="149">
        <v>1</v>
      </c>
      <c r="F24" s="150">
        <f>+LuongCB!H43</f>
        <v>358829.25</v>
      </c>
      <c r="G24" s="150">
        <f t="shared" ref="G24:G26" si="1">E24*F24</f>
        <v>358829.25</v>
      </c>
      <c r="H24" s="149"/>
    </row>
    <row r="25" spans="2:8" s="61" customFormat="1" ht="15">
      <c r="B25" s="324"/>
      <c r="C25" s="147" t="s">
        <v>193</v>
      </c>
      <c r="D25" s="148" t="s">
        <v>51</v>
      </c>
      <c r="E25" s="149">
        <v>2</v>
      </c>
      <c r="F25" s="150">
        <f>+LuongCB!I43</f>
        <v>257702.27272727274</v>
      </c>
      <c r="G25" s="150">
        <f t="shared" si="1"/>
        <v>515404.54545454547</v>
      </c>
      <c r="H25" s="149"/>
    </row>
    <row r="26" spans="2:8" s="61" customFormat="1" ht="15">
      <c r="B26" s="324"/>
      <c r="C26" s="147" t="s">
        <v>194</v>
      </c>
      <c r="D26" s="148" t="s">
        <v>51</v>
      </c>
      <c r="E26" s="149">
        <v>1.5</v>
      </c>
      <c r="F26" s="150">
        <f>+LuongCB!J43</f>
        <v>234282.18181818182</v>
      </c>
      <c r="G26" s="150">
        <f t="shared" si="1"/>
        <v>351423.27272727271</v>
      </c>
      <c r="H26" s="149"/>
    </row>
    <row r="27" spans="2:8" s="142" customFormat="1" ht="15">
      <c r="B27" s="328"/>
      <c r="C27" s="143" t="s">
        <v>129</v>
      </c>
      <c r="D27" s="153"/>
      <c r="E27" s="154"/>
      <c r="F27" s="155"/>
      <c r="G27" s="155">
        <f>+SUM(G28:G31)</f>
        <v>520453.15990999999</v>
      </c>
      <c r="H27" s="154"/>
    </row>
    <row r="28" spans="2:8" s="61" customFormat="1" ht="15">
      <c r="B28" s="324"/>
      <c r="C28" s="147" t="s">
        <v>195</v>
      </c>
      <c r="D28" s="148" t="s">
        <v>53</v>
      </c>
      <c r="E28" s="149">
        <f>+E23+E24+E25+E26</f>
        <v>6.5</v>
      </c>
      <c r="F28" s="150">
        <v>20000</v>
      </c>
      <c r="G28" s="150">
        <f>+E28*F28</f>
        <v>130000</v>
      </c>
      <c r="H28" s="149"/>
    </row>
    <row r="29" spans="2:8" s="61" customFormat="1" ht="15">
      <c r="B29" s="324"/>
      <c r="C29" s="147" t="s">
        <v>190</v>
      </c>
      <c r="D29" s="148" t="s">
        <v>53</v>
      </c>
      <c r="E29" s="149">
        <f>+E28/2</f>
        <v>3.25</v>
      </c>
      <c r="F29" s="150">
        <v>20000</v>
      </c>
      <c r="G29" s="150">
        <f>F29*E29</f>
        <v>65000</v>
      </c>
      <c r="H29" s="149"/>
    </row>
    <row r="30" spans="2:8" s="61" customFormat="1" ht="15">
      <c r="B30" s="324"/>
      <c r="C30" s="147" t="s">
        <v>196</v>
      </c>
      <c r="D30" s="148" t="s">
        <v>53</v>
      </c>
      <c r="E30" s="149">
        <f>+E28</f>
        <v>6.5</v>
      </c>
      <c r="F30" s="150">
        <v>50000</v>
      </c>
      <c r="G30" s="150">
        <f>F30*E30</f>
        <v>325000</v>
      </c>
      <c r="H30" s="149"/>
    </row>
    <row r="31" spans="2:8" s="61" customFormat="1" ht="15">
      <c r="B31" s="329"/>
      <c r="C31" s="157" t="s">
        <v>197</v>
      </c>
      <c r="D31" s="171"/>
      <c r="E31" s="158">
        <v>1</v>
      </c>
      <c r="F31" s="314">
        <v>453</v>
      </c>
      <c r="G31" s="314">
        <v>453.15991000000002</v>
      </c>
      <c r="H31" s="158"/>
    </row>
    <row r="32" spans="2:8" s="346" customFormat="1" ht="33.75" customHeight="1">
      <c r="B32" s="332">
        <v>3</v>
      </c>
      <c r="C32" s="344" t="s">
        <v>166</v>
      </c>
      <c r="D32" s="334" t="s">
        <v>130</v>
      </c>
      <c r="E32" s="335">
        <v>1</v>
      </c>
      <c r="F32" s="335"/>
      <c r="G32" s="345">
        <f>+G33+G36+G38</f>
        <v>839999.5</v>
      </c>
      <c r="H32" s="343" t="s">
        <v>302</v>
      </c>
    </row>
    <row r="33" spans="2:10" s="142" customFormat="1" ht="15">
      <c r="B33" s="327"/>
      <c r="C33" s="160" t="s">
        <v>126</v>
      </c>
      <c r="D33" s="168"/>
      <c r="E33" s="169"/>
      <c r="F33" s="169"/>
      <c r="G33" s="170">
        <f>+SUM(G34:G35)</f>
        <v>60000</v>
      </c>
      <c r="H33" s="169"/>
    </row>
    <row r="34" spans="2:10" s="61" customFormat="1" ht="15">
      <c r="B34" s="324"/>
      <c r="C34" s="147" t="s">
        <v>127</v>
      </c>
      <c r="D34" s="148" t="s">
        <v>50</v>
      </c>
      <c r="E34" s="149">
        <v>0.5</v>
      </c>
      <c r="F34" s="150">
        <v>70000</v>
      </c>
      <c r="G34" s="150">
        <f>E34*F34</f>
        <v>35000</v>
      </c>
      <c r="H34" s="149"/>
    </row>
    <row r="35" spans="2:10" s="61" customFormat="1" ht="15">
      <c r="B35" s="324"/>
      <c r="C35" s="147" t="s">
        <v>131</v>
      </c>
      <c r="D35" s="148" t="s">
        <v>68</v>
      </c>
      <c r="E35" s="149">
        <v>0.5</v>
      </c>
      <c r="F35" s="150">
        <v>50000</v>
      </c>
      <c r="G35" s="150">
        <f t="shared" ref="G35" si="2">E35*F35</f>
        <v>25000</v>
      </c>
      <c r="H35" s="149"/>
    </row>
    <row r="36" spans="2:10" s="142" customFormat="1" ht="15">
      <c r="B36" s="328"/>
      <c r="C36" s="143" t="s">
        <v>128</v>
      </c>
      <c r="D36" s="153"/>
      <c r="E36" s="154"/>
      <c r="F36" s="155"/>
      <c r="G36" s="155">
        <f>+G37</f>
        <v>717658.5</v>
      </c>
      <c r="H36" s="154"/>
    </row>
    <row r="37" spans="2:10" s="61" customFormat="1" ht="15">
      <c r="B37" s="324"/>
      <c r="C37" s="152" t="s">
        <v>132</v>
      </c>
      <c r="D37" s="148" t="s">
        <v>51</v>
      </c>
      <c r="E37" s="149">
        <v>2</v>
      </c>
      <c r="F37" s="150">
        <f>+LuongCB!F19</f>
        <v>358829.25</v>
      </c>
      <c r="G37" s="150">
        <f>E37*F37</f>
        <v>717658.5</v>
      </c>
      <c r="H37" s="156"/>
    </row>
    <row r="38" spans="2:10" s="142" customFormat="1" ht="15">
      <c r="B38" s="328"/>
      <c r="C38" s="143" t="s">
        <v>129</v>
      </c>
      <c r="D38" s="153"/>
      <c r="E38" s="154"/>
      <c r="F38" s="155"/>
      <c r="G38" s="155">
        <f>+SUM(G39:G41)</f>
        <v>62341</v>
      </c>
      <c r="H38" s="154"/>
    </row>
    <row r="39" spans="2:10" s="61" customFormat="1" ht="15">
      <c r="B39" s="324"/>
      <c r="C39" s="147" t="s">
        <v>195</v>
      </c>
      <c r="D39" s="148" t="s">
        <v>53</v>
      </c>
      <c r="E39" s="149">
        <v>2</v>
      </c>
      <c r="F39" s="150">
        <v>20000</v>
      </c>
      <c r="G39" s="150">
        <f>+E39*F39</f>
        <v>40000</v>
      </c>
      <c r="H39" s="149"/>
    </row>
    <row r="40" spans="2:10" s="61" customFormat="1" ht="15">
      <c r="B40" s="324"/>
      <c r="C40" s="147" t="s">
        <v>190</v>
      </c>
      <c r="D40" s="148" t="s">
        <v>53</v>
      </c>
      <c r="E40" s="149">
        <f>+E39/2</f>
        <v>1</v>
      </c>
      <c r="F40" s="150">
        <v>20000</v>
      </c>
      <c r="G40" s="150">
        <f>F40*E40</f>
        <v>20000</v>
      </c>
      <c r="H40" s="149"/>
    </row>
    <row r="41" spans="2:10" s="61" customFormat="1" ht="15">
      <c r="B41" s="329"/>
      <c r="C41" s="157" t="s">
        <v>197</v>
      </c>
      <c r="D41" s="171"/>
      <c r="E41" s="158">
        <v>1</v>
      </c>
      <c r="F41" s="158">
        <v>2342</v>
      </c>
      <c r="G41" s="159">
        <v>2341</v>
      </c>
      <c r="H41" s="158"/>
    </row>
    <row r="42" spans="2:10" ht="45">
      <c r="B42" s="332">
        <v>4</v>
      </c>
      <c r="C42" s="333" t="s">
        <v>297</v>
      </c>
      <c r="D42" s="334" t="s">
        <v>178</v>
      </c>
      <c r="E42" s="335">
        <v>1</v>
      </c>
      <c r="F42" s="335"/>
      <c r="G42" s="336">
        <f>G43+G46+G49</f>
        <v>244999.99995454546</v>
      </c>
      <c r="H42" s="337" t="s">
        <v>301</v>
      </c>
    </row>
    <row r="43" spans="2:10" s="537" customFormat="1" ht="17.25">
      <c r="B43" s="330"/>
      <c r="C43" s="310" t="s">
        <v>126</v>
      </c>
      <c r="D43" s="311"/>
      <c r="E43" s="312"/>
      <c r="F43" s="312"/>
      <c r="G43" s="313">
        <f>+SUM(G44:G45)</f>
        <v>12000</v>
      </c>
      <c r="H43" s="312"/>
      <c r="J43" s="538"/>
    </row>
    <row r="44" spans="2:10" ht="15">
      <c r="B44" s="324"/>
      <c r="C44" s="147" t="s">
        <v>127</v>
      </c>
      <c r="D44" s="148" t="s">
        <v>50</v>
      </c>
      <c r="E44" s="149">
        <v>0.1</v>
      </c>
      <c r="F44" s="150">
        <v>70000</v>
      </c>
      <c r="G44" s="150">
        <f>E44*F44</f>
        <v>7000</v>
      </c>
      <c r="H44" s="148"/>
    </row>
    <row r="45" spans="2:10" ht="15">
      <c r="B45" s="324"/>
      <c r="C45" s="147" t="s">
        <v>131</v>
      </c>
      <c r="D45" s="148" t="s">
        <v>68</v>
      </c>
      <c r="E45" s="149">
        <v>0.1</v>
      </c>
      <c r="F45" s="150">
        <v>50000</v>
      </c>
      <c r="G45" s="150">
        <f t="shared" ref="G45" si="3">E45*F45</f>
        <v>5000</v>
      </c>
      <c r="H45" s="148"/>
    </row>
    <row r="46" spans="2:10" s="537" customFormat="1" ht="17.25">
      <c r="B46" s="325"/>
      <c r="C46" s="143" t="s">
        <v>128</v>
      </c>
      <c r="D46" s="144"/>
      <c r="E46" s="145"/>
      <c r="F46" s="151"/>
      <c r="G46" s="146">
        <f>+G47+G48</f>
        <v>221455.48295454547</v>
      </c>
      <c r="H46" s="145"/>
    </row>
    <row r="47" spans="2:10" ht="15">
      <c r="B47" s="324"/>
      <c r="C47" s="152" t="s">
        <v>191</v>
      </c>
      <c r="D47" s="148" t="s">
        <v>298</v>
      </c>
      <c r="E47" s="149">
        <v>4</v>
      </c>
      <c r="F47" s="150">
        <f>+LuongCB!L20</f>
        <v>41717.036931818184</v>
      </c>
      <c r="G47" s="150">
        <f>E47*F47</f>
        <v>166868.14772727274</v>
      </c>
      <c r="H47" s="149"/>
    </row>
    <row r="48" spans="2:10" ht="15.75">
      <c r="B48" s="324"/>
      <c r="C48" s="236" t="s">
        <v>299</v>
      </c>
      <c r="D48" s="148" t="s">
        <v>298</v>
      </c>
      <c r="E48" s="149">
        <v>1</v>
      </c>
      <c r="F48" s="150">
        <f>+LuongCB!E20</f>
        <v>54587.335227272728</v>
      </c>
      <c r="G48" s="150">
        <f>E48*F48</f>
        <v>54587.335227272728</v>
      </c>
      <c r="H48" s="149"/>
    </row>
    <row r="49" spans="2:8" s="537" customFormat="1" ht="15">
      <c r="B49" s="328"/>
      <c r="C49" s="143" t="s">
        <v>129</v>
      </c>
      <c r="D49" s="153"/>
      <c r="E49" s="154"/>
      <c r="F49" s="155"/>
      <c r="G49" s="155">
        <f>+SUM(G50:G52)</f>
        <v>11544.517</v>
      </c>
      <c r="H49" s="154"/>
    </row>
    <row r="50" spans="2:8" ht="15">
      <c r="B50" s="324"/>
      <c r="C50" s="147" t="s">
        <v>189</v>
      </c>
      <c r="D50" s="148" t="s">
        <v>53</v>
      </c>
      <c r="E50" s="149">
        <v>0.5</v>
      </c>
      <c r="F50" s="150">
        <v>15000</v>
      </c>
      <c r="G50" s="150">
        <f>+E50*F50</f>
        <v>7500</v>
      </c>
      <c r="H50" s="149"/>
    </row>
    <row r="51" spans="2:8" ht="15">
      <c r="B51" s="324"/>
      <c r="C51" s="147" t="s">
        <v>190</v>
      </c>
      <c r="D51" s="148" t="s">
        <v>53</v>
      </c>
      <c r="E51" s="149">
        <v>0.1</v>
      </c>
      <c r="F51" s="150">
        <v>20000</v>
      </c>
      <c r="G51" s="150">
        <f t="shared" ref="G51:G52" si="4">+E51*F51</f>
        <v>2000</v>
      </c>
      <c r="H51" s="149"/>
    </row>
    <row r="52" spans="2:8" ht="15">
      <c r="B52" s="329"/>
      <c r="C52" s="157" t="s">
        <v>197</v>
      </c>
      <c r="D52" s="171"/>
      <c r="E52" s="158">
        <v>1</v>
      </c>
      <c r="F52" s="314">
        <v>2044.5170000000001</v>
      </c>
      <c r="G52" s="314">
        <f t="shared" si="4"/>
        <v>2044.5170000000001</v>
      </c>
      <c r="H52" s="158"/>
    </row>
  </sheetData>
  <mergeCells count="1">
    <mergeCell ref="H6:H9"/>
  </mergeCells>
  <pageMargins left="0.45" right="0" top="0.75" bottom="0.5" header="0.3" footer="0.3"/>
  <pageSetup paperSize="9" orientation="landscape" r:id="rId1"/>
  <headerFooter>
    <oddFooter>&amp;L&amp;10TMCP QLchung&amp;C&amp;10Page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Zeros="0" tabSelected="1" workbookViewId="0">
      <selection activeCell="D8" sqref="D8"/>
    </sheetView>
  </sheetViews>
  <sheetFormatPr defaultRowHeight="12.75"/>
  <cols>
    <col min="1" max="1" width="6.25" style="79" customWidth="1"/>
    <col min="2" max="2" width="22.25" style="78" customWidth="1"/>
    <col min="3" max="3" width="5.125" style="79" customWidth="1"/>
    <col min="4" max="4" width="6.75" style="79" customWidth="1"/>
    <col min="5" max="6" width="9.125" style="78" customWidth="1"/>
    <col min="7" max="7" width="8.875" style="78" customWidth="1"/>
    <col min="8" max="8" width="11" style="78" customWidth="1"/>
    <col min="9" max="9" width="10.25" style="78" customWidth="1"/>
    <col min="10" max="10" width="10.125" style="78" customWidth="1"/>
    <col min="11" max="11" width="11.125" style="78" customWidth="1"/>
    <col min="12" max="12" width="24.625" style="78" customWidth="1"/>
    <col min="13" max="16" width="27.25" style="78" customWidth="1"/>
    <col min="17" max="17" width="13.25" style="80" bestFit="1" customWidth="1"/>
    <col min="18" max="18" width="13.25" style="88" bestFit="1" customWidth="1"/>
    <col min="19" max="19" width="9.125" style="88" bestFit="1" customWidth="1"/>
    <col min="20" max="20" width="10.875" style="88" bestFit="1" customWidth="1"/>
    <col min="21" max="260" width="9" style="78"/>
    <col min="261" max="261" width="7.25" style="78" customWidth="1"/>
    <col min="262" max="262" width="27.375" style="78" customWidth="1"/>
    <col min="263" max="263" width="9.375" style="78" customWidth="1"/>
    <col min="264" max="264" width="8.625" style="78" customWidth="1"/>
    <col min="265" max="265" width="9.75" style="78" customWidth="1"/>
    <col min="266" max="266" width="11.375" style="78" bestFit="1" customWidth="1"/>
    <col min="267" max="267" width="9.5" style="78" bestFit="1" customWidth="1"/>
    <col min="268" max="268" width="11.75" style="78" customWidth="1"/>
    <col min="269" max="269" width="12.375" style="78" bestFit="1" customWidth="1"/>
    <col min="270" max="270" width="11" style="78" customWidth="1"/>
    <col min="271" max="271" width="12.375" style="78" customWidth="1"/>
    <col min="272" max="272" width="27.25" style="78" customWidth="1"/>
    <col min="273" max="274" width="13.125" style="78" bestFit="1" customWidth="1"/>
    <col min="275" max="516" width="9" style="78"/>
    <col min="517" max="517" width="7.25" style="78" customWidth="1"/>
    <col min="518" max="518" width="27.375" style="78" customWidth="1"/>
    <col min="519" max="519" width="9.375" style="78" customWidth="1"/>
    <col min="520" max="520" width="8.625" style="78" customWidth="1"/>
    <col min="521" max="521" width="9.75" style="78" customWidth="1"/>
    <col min="522" max="522" width="11.375" style="78" bestFit="1" customWidth="1"/>
    <col min="523" max="523" width="9.5" style="78" bestFit="1" customWidth="1"/>
    <col min="524" max="524" width="11.75" style="78" customWidth="1"/>
    <col min="525" max="525" width="12.375" style="78" bestFit="1" customWidth="1"/>
    <col min="526" max="526" width="11" style="78" customWidth="1"/>
    <col min="527" max="527" width="12.375" style="78" customWidth="1"/>
    <col min="528" max="528" width="27.25" style="78" customWidth="1"/>
    <col min="529" max="530" width="13.125" style="78" bestFit="1" customWidth="1"/>
    <col min="531" max="772" width="9" style="78"/>
    <col min="773" max="773" width="7.25" style="78" customWidth="1"/>
    <col min="774" max="774" width="27.375" style="78" customWidth="1"/>
    <col min="775" max="775" width="9.375" style="78" customWidth="1"/>
    <col min="776" max="776" width="8.625" style="78" customWidth="1"/>
    <col min="777" max="777" width="9.75" style="78" customWidth="1"/>
    <col min="778" max="778" width="11.375" style="78" bestFit="1" customWidth="1"/>
    <col min="779" max="779" width="9.5" style="78" bestFit="1" customWidth="1"/>
    <col min="780" max="780" width="11.75" style="78" customWidth="1"/>
    <col min="781" max="781" width="12.375" style="78" bestFit="1" customWidth="1"/>
    <col min="782" max="782" width="11" style="78" customWidth="1"/>
    <col min="783" max="783" width="12.375" style="78" customWidth="1"/>
    <col min="784" max="784" width="27.25" style="78" customWidth="1"/>
    <col min="785" max="786" width="13.125" style="78" bestFit="1" customWidth="1"/>
    <col min="787" max="1028" width="9" style="78"/>
    <col min="1029" max="1029" width="7.25" style="78" customWidth="1"/>
    <col min="1030" max="1030" width="27.375" style="78" customWidth="1"/>
    <col min="1031" max="1031" width="9.375" style="78" customWidth="1"/>
    <col min="1032" max="1032" width="8.625" style="78" customWidth="1"/>
    <col min="1033" max="1033" width="9.75" style="78" customWidth="1"/>
    <col min="1034" max="1034" width="11.375" style="78" bestFit="1" customWidth="1"/>
    <col min="1035" max="1035" width="9.5" style="78" bestFit="1" customWidth="1"/>
    <col min="1036" max="1036" width="11.75" style="78" customWidth="1"/>
    <col min="1037" max="1037" width="12.375" style="78" bestFit="1" customWidth="1"/>
    <col min="1038" max="1038" width="11" style="78" customWidth="1"/>
    <col min="1039" max="1039" width="12.375" style="78" customWidth="1"/>
    <col min="1040" max="1040" width="27.25" style="78" customWidth="1"/>
    <col min="1041" max="1042" width="13.125" style="78" bestFit="1" customWidth="1"/>
    <col min="1043" max="1284" width="9" style="78"/>
    <col min="1285" max="1285" width="7.25" style="78" customWidth="1"/>
    <col min="1286" max="1286" width="27.375" style="78" customWidth="1"/>
    <col min="1287" max="1287" width="9.375" style="78" customWidth="1"/>
    <col min="1288" max="1288" width="8.625" style="78" customWidth="1"/>
    <col min="1289" max="1289" width="9.75" style="78" customWidth="1"/>
    <col min="1290" max="1290" width="11.375" style="78" bestFit="1" customWidth="1"/>
    <col min="1291" max="1291" width="9.5" style="78" bestFit="1" customWidth="1"/>
    <col min="1292" max="1292" width="11.75" style="78" customWidth="1"/>
    <col min="1293" max="1293" width="12.375" style="78" bestFit="1" customWidth="1"/>
    <col min="1294" max="1294" width="11" style="78" customWidth="1"/>
    <col min="1295" max="1295" width="12.375" style="78" customWidth="1"/>
    <col min="1296" max="1296" width="27.25" style="78" customWidth="1"/>
    <col min="1297" max="1298" width="13.125" style="78" bestFit="1" customWidth="1"/>
    <col min="1299" max="1540" width="9" style="78"/>
    <col min="1541" max="1541" width="7.25" style="78" customWidth="1"/>
    <col min="1542" max="1542" width="27.375" style="78" customWidth="1"/>
    <col min="1543" max="1543" width="9.375" style="78" customWidth="1"/>
    <col min="1544" max="1544" width="8.625" style="78" customWidth="1"/>
    <col min="1545" max="1545" width="9.75" style="78" customWidth="1"/>
    <col min="1546" max="1546" width="11.375" style="78" bestFit="1" customWidth="1"/>
    <col min="1547" max="1547" width="9.5" style="78" bestFit="1" customWidth="1"/>
    <col min="1548" max="1548" width="11.75" style="78" customWidth="1"/>
    <col min="1549" max="1549" width="12.375" style="78" bestFit="1" customWidth="1"/>
    <col min="1550" max="1550" width="11" style="78" customWidth="1"/>
    <col min="1551" max="1551" width="12.375" style="78" customWidth="1"/>
    <col min="1552" max="1552" width="27.25" style="78" customWidth="1"/>
    <col min="1553" max="1554" width="13.125" style="78" bestFit="1" customWidth="1"/>
    <col min="1555" max="1796" width="9" style="78"/>
    <col min="1797" max="1797" width="7.25" style="78" customWidth="1"/>
    <col min="1798" max="1798" width="27.375" style="78" customWidth="1"/>
    <col min="1799" max="1799" width="9.375" style="78" customWidth="1"/>
    <col min="1800" max="1800" width="8.625" style="78" customWidth="1"/>
    <col min="1801" max="1801" width="9.75" style="78" customWidth="1"/>
    <col min="1802" max="1802" width="11.375" style="78" bestFit="1" customWidth="1"/>
    <col min="1803" max="1803" width="9.5" style="78" bestFit="1" customWidth="1"/>
    <col min="1804" max="1804" width="11.75" style="78" customWidth="1"/>
    <col min="1805" max="1805" width="12.375" style="78" bestFit="1" customWidth="1"/>
    <col min="1806" max="1806" width="11" style="78" customWidth="1"/>
    <col min="1807" max="1807" width="12.375" style="78" customWidth="1"/>
    <col min="1808" max="1808" width="27.25" style="78" customWidth="1"/>
    <col min="1809" max="1810" width="13.125" style="78" bestFit="1" customWidth="1"/>
    <col min="1811" max="2052" width="9" style="78"/>
    <col min="2053" max="2053" width="7.25" style="78" customWidth="1"/>
    <col min="2054" max="2054" width="27.375" style="78" customWidth="1"/>
    <col min="2055" max="2055" width="9.375" style="78" customWidth="1"/>
    <col min="2056" max="2056" width="8.625" style="78" customWidth="1"/>
    <col min="2057" max="2057" width="9.75" style="78" customWidth="1"/>
    <col min="2058" max="2058" width="11.375" style="78" bestFit="1" customWidth="1"/>
    <col min="2059" max="2059" width="9.5" style="78" bestFit="1" customWidth="1"/>
    <col min="2060" max="2060" width="11.75" style="78" customWidth="1"/>
    <col min="2061" max="2061" width="12.375" style="78" bestFit="1" customWidth="1"/>
    <col min="2062" max="2062" width="11" style="78" customWidth="1"/>
    <col min="2063" max="2063" width="12.375" style="78" customWidth="1"/>
    <col min="2064" max="2064" width="27.25" style="78" customWidth="1"/>
    <col min="2065" max="2066" width="13.125" style="78" bestFit="1" customWidth="1"/>
    <col min="2067" max="2308" width="9" style="78"/>
    <col min="2309" max="2309" width="7.25" style="78" customWidth="1"/>
    <col min="2310" max="2310" width="27.375" style="78" customWidth="1"/>
    <col min="2311" max="2311" width="9.375" style="78" customWidth="1"/>
    <col min="2312" max="2312" width="8.625" style="78" customWidth="1"/>
    <col min="2313" max="2313" width="9.75" style="78" customWidth="1"/>
    <col min="2314" max="2314" width="11.375" style="78" bestFit="1" customWidth="1"/>
    <col min="2315" max="2315" width="9.5" style="78" bestFit="1" customWidth="1"/>
    <col min="2316" max="2316" width="11.75" style="78" customWidth="1"/>
    <col min="2317" max="2317" width="12.375" style="78" bestFit="1" customWidth="1"/>
    <col min="2318" max="2318" width="11" style="78" customWidth="1"/>
    <col min="2319" max="2319" width="12.375" style="78" customWidth="1"/>
    <col min="2320" max="2320" width="27.25" style="78" customWidth="1"/>
    <col min="2321" max="2322" width="13.125" style="78" bestFit="1" customWidth="1"/>
    <col min="2323" max="2564" width="9" style="78"/>
    <col min="2565" max="2565" width="7.25" style="78" customWidth="1"/>
    <col min="2566" max="2566" width="27.375" style="78" customWidth="1"/>
    <col min="2567" max="2567" width="9.375" style="78" customWidth="1"/>
    <col min="2568" max="2568" width="8.625" style="78" customWidth="1"/>
    <col min="2569" max="2569" width="9.75" style="78" customWidth="1"/>
    <col min="2570" max="2570" width="11.375" style="78" bestFit="1" customWidth="1"/>
    <col min="2571" max="2571" width="9.5" style="78" bestFit="1" customWidth="1"/>
    <col min="2572" max="2572" width="11.75" style="78" customWidth="1"/>
    <col min="2573" max="2573" width="12.375" style="78" bestFit="1" customWidth="1"/>
    <col min="2574" max="2574" width="11" style="78" customWidth="1"/>
    <col min="2575" max="2575" width="12.375" style="78" customWidth="1"/>
    <col min="2576" max="2576" width="27.25" style="78" customWidth="1"/>
    <col min="2577" max="2578" width="13.125" style="78" bestFit="1" customWidth="1"/>
    <col min="2579" max="2820" width="9" style="78"/>
    <col min="2821" max="2821" width="7.25" style="78" customWidth="1"/>
    <col min="2822" max="2822" width="27.375" style="78" customWidth="1"/>
    <col min="2823" max="2823" width="9.375" style="78" customWidth="1"/>
    <col min="2824" max="2824" width="8.625" style="78" customWidth="1"/>
    <col min="2825" max="2825" width="9.75" style="78" customWidth="1"/>
    <col min="2826" max="2826" width="11.375" style="78" bestFit="1" customWidth="1"/>
    <col min="2827" max="2827" width="9.5" style="78" bestFit="1" customWidth="1"/>
    <col min="2828" max="2828" width="11.75" style="78" customWidth="1"/>
    <col min="2829" max="2829" width="12.375" style="78" bestFit="1" customWidth="1"/>
    <col min="2830" max="2830" width="11" style="78" customWidth="1"/>
    <col min="2831" max="2831" width="12.375" style="78" customWidth="1"/>
    <col min="2832" max="2832" width="27.25" style="78" customWidth="1"/>
    <col min="2833" max="2834" width="13.125" style="78" bestFit="1" customWidth="1"/>
    <col min="2835" max="3076" width="9" style="78"/>
    <col min="3077" max="3077" width="7.25" style="78" customWidth="1"/>
    <col min="3078" max="3078" width="27.375" style="78" customWidth="1"/>
    <col min="3079" max="3079" width="9.375" style="78" customWidth="1"/>
    <col min="3080" max="3080" width="8.625" style="78" customWidth="1"/>
    <col min="3081" max="3081" width="9.75" style="78" customWidth="1"/>
    <col min="3082" max="3082" width="11.375" style="78" bestFit="1" customWidth="1"/>
    <col min="3083" max="3083" width="9.5" style="78" bestFit="1" customWidth="1"/>
    <col min="3084" max="3084" width="11.75" style="78" customWidth="1"/>
    <col min="3085" max="3085" width="12.375" style="78" bestFit="1" customWidth="1"/>
    <col min="3086" max="3086" width="11" style="78" customWidth="1"/>
    <col min="3087" max="3087" width="12.375" style="78" customWidth="1"/>
    <col min="3088" max="3088" width="27.25" style="78" customWidth="1"/>
    <col min="3089" max="3090" width="13.125" style="78" bestFit="1" customWidth="1"/>
    <col min="3091" max="3332" width="9" style="78"/>
    <col min="3333" max="3333" width="7.25" style="78" customWidth="1"/>
    <col min="3334" max="3334" width="27.375" style="78" customWidth="1"/>
    <col min="3335" max="3335" width="9.375" style="78" customWidth="1"/>
    <col min="3336" max="3336" width="8.625" style="78" customWidth="1"/>
    <col min="3337" max="3337" width="9.75" style="78" customWidth="1"/>
    <col min="3338" max="3338" width="11.375" style="78" bestFit="1" customWidth="1"/>
    <col min="3339" max="3339" width="9.5" style="78" bestFit="1" customWidth="1"/>
    <col min="3340" max="3340" width="11.75" style="78" customWidth="1"/>
    <col min="3341" max="3341" width="12.375" style="78" bestFit="1" customWidth="1"/>
    <col min="3342" max="3342" width="11" style="78" customWidth="1"/>
    <col min="3343" max="3343" width="12.375" style="78" customWidth="1"/>
    <col min="3344" max="3344" width="27.25" style="78" customWidth="1"/>
    <col min="3345" max="3346" width="13.125" style="78" bestFit="1" customWidth="1"/>
    <col min="3347" max="3588" width="9" style="78"/>
    <col min="3589" max="3589" width="7.25" style="78" customWidth="1"/>
    <col min="3590" max="3590" width="27.375" style="78" customWidth="1"/>
    <col min="3591" max="3591" width="9.375" style="78" customWidth="1"/>
    <col min="3592" max="3592" width="8.625" style="78" customWidth="1"/>
    <col min="3593" max="3593" width="9.75" style="78" customWidth="1"/>
    <col min="3594" max="3594" width="11.375" style="78" bestFit="1" customWidth="1"/>
    <col min="3595" max="3595" width="9.5" style="78" bestFit="1" customWidth="1"/>
    <col min="3596" max="3596" width="11.75" style="78" customWidth="1"/>
    <col min="3597" max="3597" width="12.375" style="78" bestFit="1" customWidth="1"/>
    <col min="3598" max="3598" width="11" style="78" customWidth="1"/>
    <col min="3599" max="3599" width="12.375" style="78" customWidth="1"/>
    <col min="3600" max="3600" width="27.25" style="78" customWidth="1"/>
    <col min="3601" max="3602" width="13.125" style="78" bestFit="1" customWidth="1"/>
    <col min="3603" max="3844" width="9" style="78"/>
    <col min="3845" max="3845" width="7.25" style="78" customWidth="1"/>
    <col min="3846" max="3846" width="27.375" style="78" customWidth="1"/>
    <col min="3847" max="3847" width="9.375" style="78" customWidth="1"/>
    <col min="3848" max="3848" width="8.625" style="78" customWidth="1"/>
    <col min="3849" max="3849" width="9.75" style="78" customWidth="1"/>
    <col min="3850" max="3850" width="11.375" style="78" bestFit="1" customWidth="1"/>
    <col min="3851" max="3851" width="9.5" style="78" bestFit="1" customWidth="1"/>
    <col min="3852" max="3852" width="11.75" style="78" customWidth="1"/>
    <col min="3853" max="3853" width="12.375" style="78" bestFit="1" customWidth="1"/>
    <col min="3854" max="3854" width="11" style="78" customWidth="1"/>
    <col min="3855" max="3855" width="12.375" style="78" customWidth="1"/>
    <col min="3856" max="3856" width="27.25" style="78" customWidth="1"/>
    <col min="3857" max="3858" width="13.125" style="78" bestFit="1" customWidth="1"/>
    <col min="3859" max="4100" width="9" style="78"/>
    <col min="4101" max="4101" width="7.25" style="78" customWidth="1"/>
    <col min="4102" max="4102" width="27.375" style="78" customWidth="1"/>
    <col min="4103" max="4103" width="9.375" style="78" customWidth="1"/>
    <col min="4104" max="4104" width="8.625" style="78" customWidth="1"/>
    <col min="4105" max="4105" width="9.75" style="78" customWidth="1"/>
    <col min="4106" max="4106" width="11.375" style="78" bestFit="1" customWidth="1"/>
    <col min="4107" max="4107" width="9.5" style="78" bestFit="1" customWidth="1"/>
    <col min="4108" max="4108" width="11.75" style="78" customWidth="1"/>
    <col min="4109" max="4109" width="12.375" style="78" bestFit="1" customWidth="1"/>
    <col min="4110" max="4110" width="11" style="78" customWidth="1"/>
    <col min="4111" max="4111" width="12.375" style="78" customWidth="1"/>
    <col min="4112" max="4112" width="27.25" style="78" customWidth="1"/>
    <col min="4113" max="4114" width="13.125" style="78" bestFit="1" customWidth="1"/>
    <col min="4115" max="4356" width="9" style="78"/>
    <col min="4357" max="4357" width="7.25" style="78" customWidth="1"/>
    <col min="4358" max="4358" width="27.375" style="78" customWidth="1"/>
    <col min="4359" max="4359" width="9.375" style="78" customWidth="1"/>
    <col min="4360" max="4360" width="8.625" style="78" customWidth="1"/>
    <col min="4361" max="4361" width="9.75" style="78" customWidth="1"/>
    <col min="4362" max="4362" width="11.375" style="78" bestFit="1" customWidth="1"/>
    <col min="4363" max="4363" width="9.5" style="78" bestFit="1" customWidth="1"/>
    <col min="4364" max="4364" width="11.75" style="78" customWidth="1"/>
    <col min="4365" max="4365" width="12.375" style="78" bestFit="1" customWidth="1"/>
    <col min="4366" max="4366" width="11" style="78" customWidth="1"/>
    <col min="4367" max="4367" width="12.375" style="78" customWidth="1"/>
    <col min="4368" max="4368" width="27.25" style="78" customWidth="1"/>
    <col min="4369" max="4370" width="13.125" style="78" bestFit="1" customWidth="1"/>
    <col min="4371" max="4612" width="9" style="78"/>
    <col min="4613" max="4613" width="7.25" style="78" customWidth="1"/>
    <col min="4614" max="4614" width="27.375" style="78" customWidth="1"/>
    <col min="4615" max="4615" width="9.375" style="78" customWidth="1"/>
    <col min="4616" max="4616" width="8.625" style="78" customWidth="1"/>
    <col min="4617" max="4617" width="9.75" style="78" customWidth="1"/>
    <col min="4618" max="4618" width="11.375" style="78" bestFit="1" customWidth="1"/>
    <col min="4619" max="4619" width="9.5" style="78" bestFit="1" customWidth="1"/>
    <col min="4620" max="4620" width="11.75" style="78" customWidth="1"/>
    <col min="4621" max="4621" width="12.375" style="78" bestFit="1" customWidth="1"/>
    <col min="4622" max="4622" width="11" style="78" customWidth="1"/>
    <col min="4623" max="4623" width="12.375" style="78" customWidth="1"/>
    <col min="4624" max="4624" width="27.25" style="78" customWidth="1"/>
    <col min="4625" max="4626" width="13.125" style="78" bestFit="1" customWidth="1"/>
    <col min="4627" max="4868" width="9" style="78"/>
    <col min="4869" max="4869" width="7.25" style="78" customWidth="1"/>
    <col min="4870" max="4870" width="27.375" style="78" customWidth="1"/>
    <col min="4871" max="4871" width="9.375" style="78" customWidth="1"/>
    <col min="4872" max="4872" width="8.625" style="78" customWidth="1"/>
    <col min="4873" max="4873" width="9.75" style="78" customWidth="1"/>
    <col min="4874" max="4874" width="11.375" style="78" bestFit="1" customWidth="1"/>
    <col min="4875" max="4875" width="9.5" style="78" bestFit="1" customWidth="1"/>
    <col min="4876" max="4876" width="11.75" style="78" customWidth="1"/>
    <col min="4877" max="4877" width="12.375" style="78" bestFit="1" customWidth="1"/>
    <col min="4878" max="4878" width="11" style="78" customWidth="1"/>
    <col min="4879" max="4879" width="12.375" style="78" customWidth="1"/>
    <col min="4880" max="4880" width="27.25" style="78" customWidth="1"/>
    <col min="4881" max="4882" width="13.125" style="78" bestFit="1" customWidth="1"/>
    <col min="4883" max="5124" width="9" style="78"/>
    <col min="5125" max="5125" width="7.25" style="78" customWidth="1"/>
    <col min="5126" max="5126" width="27.375" style="78" customWidth="1"/>
    <col min="5127" max="5127" width="9.375" style="78" customWidth="1"/>
    <col min="5128" max="5128" width="8.625" style="78" customWidth="1"/>
    <col min="5129" max="5129" width="9.75" style="78" customWidth="1"/>
    <col min="5130" max="5130" width="11.375" style="78" bestFit="1" customWidth="1"/>
    <col min="5131" max="5131" width="9.5" style="78" bestFit="1" customWidth="1"/>
    <col min="5132" max="5132" width="11.75" style="78" customWidth="1"/>
    <col min="5133" max="5133" width="12.375" style="78" bestFit="1" customWidth="1"/>
    <col min="5134" max="5134" width="11" style="78" customWidth="1"/>
    <col min="5135" max="5135" width="12.375" style="78" customWidth="1"/>
    <col min="5136" max="5136" width="27.25" style="78" customWidth="1"/>
    <col min="5137" max="5138" width="13.125" style="78" bestFit="1" customWidth="1"/>
    <col min="5139" max="5380" width="9" style="78"/>
    <col min="5381" max="5381" width="7.25" style="78" customWidth="1"/>
    <col min="5382" max="5382" width="27.375" style="78" customWidth="1"/>
    <col min="5383" max="5383" width="9.375" style="78" customWidth="1"/>
    <col min="5384" max="5384" width="8.625" style="78" customWidth="1"/>
    <col min="5385" max="5385" width="9.75" style="78" customWidth="1"/>
    <col min="5386" max="5386" width="11.375" style="78" bestFit="1" customWidth="1"/>
    <col min="5387" max="5387" width="9.5" style="78" bestFit="1" customWidth="1"/>
    <col min="5388" max="5388" width="11.75" style="78" customWidth="1"/>
    <col min="5389" max="5389" width="12.375" style="78" bestFit="1" customWidth="1"/>
    <col min="5390" max="5390" width="11" style="78" customWidth="1"/>
    <col min="5391" max="5391" width="12.375" style="78" customWidth="1"/>
    <col min="5392" max="5392" width="27.25" style="78" customWidth="1"/>
    <col min="5393" max="5394" width="13.125" style="78" bestFit="1" customWidth="1"/>
    <col min="5395" max="5636" width="9" style="78"/>
    <col min="5637" max="5637" width="7.25" style="78" customWidth="1"/>
    <col min="5638" max="5638" width="27.375" style="78" customWidth="1"/>
    <col min="5639" max="5639" width="9.375" style="78" customWidth="1"/>
    <col min="5640" max="5640" width="8.625" style="78" customWidth="1"/>
    <col min="5641" max="5641" width="9.75" style="78" customWidth="1"/>
    <col min="5642" max="5642" width="11.375" style="78" bestFit="1" customWidth="1"/>
    <col min="5643" max="5643" width="9.5" style="78" bestFit="1" customWidth="1"/>
    <col min="5644" max="5644" width="11.75" style="78" customWidth="1"/>
    <col min="5645" max="5645" width="12.375" style="78" bestFit="1" customWidth="1"/>
    <col min="5646" max="5646" width="11" style="78" customWidth="1"/>
    <col min="5647" max="5647" width="12.375" style="78" customWidth="1"/>
    <col min="5648" max="5648" width="27.25" style="78" customWidth="1"/>
    <col min="5649" max="5650" width="13.125" style="78" bestFit="1" customWidth="1"/>
    <col min="5651" max="5892" width="9" style="78"/>
    <col min="5893" max="5893" width="7.25" style="78" customWidth="1"/>
    <col min="5894" max="5894" width="27.375" style="78" customWidth="1"/>
    <col min="5895" max="5895" width="9.375" style="78" customWidth="1"/>
    <col min="5896" max="5896" width="8.625" style="78" customWidth="1"/>
    <col min="5897" max="5897" width="9.75" style="78" customWidth="1"/>
    <col min="5898" max="5898" width="11.375" style="78" bestFit="1" customWidth="1"/>
    <col min="5899" max="5899" width="9.5" style="78" bestFit="1" customWidth="1"/>
    <col min="5900" max="5900" width="11.75" style="78" customWidth="1"/>
    <col min="5901" max="5901" width="12.375" style="78" bestFit="1" customWidth="1"/>
    <col min="5902" max="5902" width="11" style="78" customWidth="1"/>
    <col min="5903" max="5903" width="12.375" style="78" customWidth="1"/>
    <col min="5904" max="5904" width="27.25" style="78" customWidth="1"/>
    <col min="5905" max="5906" width="13.125" style="78" bestFit="1" customWidth="1"/>
    <col min="5907" max="6148" width="9" style="78"/>
    <col min="6149" max="6149" width="7.25" style="78" customWidth="1"/>
    <col min="6150" max="6150" width="27.375" style="78" customWidth="1"/>
    <col min="6151" max="6151" width="9.375" style="78" customWidth="1"/>
    <col min="6152" max="6152" width="8.625" style="78" customWidth="1"/>
    <col min="6153" max="6153" width="9.75" style="78" customWidth="1"/>
    <col min="6154" max="6154" width="11.375" style="78" bestFit="1" customWidth="1"/>
    <col min="6155" max="6155" width="9.5" style="78" bestFit="1" customWidth="1"/>
    <col min="6156" max="6156" width="11.75" style="78" customWidth="1"/>
    <col min="6157" max="6157" width="12.375" style="78" bestFit="1" customWidth="1"/>
    <col min="6158" max="6158" width="11" style="78" customWidth="1"/>
    <col min="6159" max="6159" width="12.375" style="78" customWidth="1"/>
    <col min="6160" max="6160" width="27.25" style="78" customWidth="1"/>
    <col min="6161" max="6162" width="13.125" style="78" bestFit="1" customWidth="1"/>
    <col min="6163" max="6404" width="9" style="78"/>
    <col min="6405" max="6405" width="7.25" style="78" customWidth="1"/>
    <col min="6406" max="6406" width="27.375" style="78" customWidth="1"/>
    <col min="6407" max="6407" width="9.375" style="78" customWidth="1"/>
    <col min="6408" max="6408" width="8.625" style="78" customWidth="1"/>
    <col min="6409" max="6409" width="9.75" style="78" customWidth="1"/>
    <col min="6410" max="6410" width="11.375" style="78" bestFit="1" customWidth="1"/>
    <col min="6411" max="6411" width="9.5" style="78" bestFit="1" customWidth="1"/>
    <col min="6412" max="6412" width="11.75" style="78" customWidth="1"/>
    <col min="6413" max="6413" width="12.375" style="78" bestFit="1" customWidth="1"/>
    <col min="6414" max="6414" width="11" style="78" customWidth="1"/>
    <col min="6415" max="6415" width="12.375" style="78" customWidth="1"/>
    <col min="6416" max="6416" width="27.25" style="78" customWidth="1"/>
    <col min="6417" max="6418" width="13.125" style="78" bestFit="1" customWidth="1"/>
    <col min="6419" max="6660" width="9" style="78"/>
    <col min="6661" max="6661" width="7.25" style="78" customWidth="1"/>
    <col min="6662" max="6662" width="27.375" style="78" customWidth="1"/>
    <col min="6663" max="6663" width="9.375" style="78" customWidth="1"/>
    <col min="6664" max="6664" width="8.625" style="78" customWidth="1"/>
    <col min="6665" max="6665" width="9.75" style="78" customWidth="1"/>
    <col min="6666" max="6666" width="11.375" style="78" bestFit="1" customWidth="1"/>
    <col min="6667" max="6667" width="9.5" style="78" bestFit="1" customWidth="1"/>
    <col min="6668" max="6668" width="11.75" style="78" customWidth="1"/>
    <col min="6669" max="6669" width="12.375" style="78" bestFit="1" customWidth="1"/>
    <col min="6670" max="6670" width="11" style="78" customWidth="1"/>
    <col min="6671" max="6671" width="12.375" style="78" customWidth="1"/>
    <col min="6672" max="6672" width="27.25" style="78" customWidth="1"/>
    <col min="6673" max="6674" width="13.125" style="78" bestFit="1" customWidth="1"/>
    <col min="6675" max="6916" width="9" style="78"/>
    <col min="6917" max="6917" width="7.25" style="78" customWidth="1"/>
    <col min="6918" max="6918" width="27.375" style="78" customWidth="1"/>
    <col min="6919" max="6919" width="9.375" style="78" customWidth="1"/>
    <col min="6920" max="6920" width="8.625" style="78" customWidth="1"/>
    <col min="6921" max="6921" width="9.75" style="78" customWidth="1"/>
    <col min="6922" max="6922" width="11.375" style="78" bestFit="1" customWidth="1"/>
    <col min="6923" max="6923" width="9.5" style="78" bestFit="1" customWidth="1"/>
    <col min="6924" max="6924" width="11.75" style="78" customWidth="1"/>
    <col min="6925" max="6925" width="12.375" style="78" bestFit="1" customWidth="1"/>
    <col min="6926" max="6926" width="11" style="78" customWidth="1"/>
    <col min="6927" max="6927" width="12.375" style="78" customWidth="1"/>
    <col min="6928" max="6928" width="27.25" style="78" customWidth="1"/>
    <col min="6929" max="6930" width="13.125" style="78" bestFit="1" customWidth="1"/>
    <col min="6931" max="7172" width="9" style="78"/>
    <col min="7173" max="7173" width="7.25" style="78" customWidth="1"/>
    <col min="7174" max="7174" width="27.375" style="78" customWidth="1"/>
    <col min="7175" max="7175" width="9.375" style="78" customWidth="1"/>
    <col min="7176" max="7176" width="8.625" style="78" customWidth="1"/>
    <col min="7177" max="7177" width="9.75" style="78" customWidth="1"/>
    <col min="7178" max="7178" width="11.375" style="78" bestFit="1" customWidth="1"/>
    <col min="7179" max="7179" width="9.5" style="78" bestFit="1" customWidth="1"/>
    <col min="7180" max="7180" width="11.75" style="78" customWidth="1"/>
    <col min="7181" max="7181" width="12.375" style="78" bestFit="1" customWidth="1"/>
    <col min="7182" max="7182" width="11" style="78" customWidth="1"/>
    <col min="7183" max="7183" width="12.375" style="78" customWidth="1"/>
    <col min="7184" max="7184" width="27.25" style="78" customWidth="1"/>
    <col min="7185" max="7186" width="13.125" style="78" bestFit="1" customWidth="1"/>
    <col min="7187" max="7428" width="9" style="78"/>
    <col min="7429" max="7429" width="7.25" style="78" customWidth="1"/>
    <col min="7430" max="7430" width="27.375" style="78" customWidth="1"/>
    <col min="7431" max="7431" width="9.375" style="78" customWidth="1"/>
    <col min="7432" max="7432" width="8.625" style="78" customWidth="1"/>
    <col min="7433" max="7433" width="9.75" style="78" customWidth="1"/>
    <col min="7434" max="7434" width="11.375" style="78" bestFit="1" customWidth="1"/>
    <col min="7435" max="7435" width="9.5" style="78" bestFit="1" customWidth="1"/>
    <col min="7436" max="7436" width="11.75" style="78" customWidth="1"/>
    <col min="7437" max="7437" width="12.375" style="78" bestFit="1" customWidth="1"/>
    <col min="7438" max="7438" width="11" style="78" customWidth="1"/>
    <col min="7439" max="7439" width="12.375" style="78" customWidth="1"/>
    <col min="7440" max="7440" width="27.25" style="78" customWidth="1"/>
    <col min="7441" max="7442" width="13.125" style="78" bestFit="1" customWidth="1"/>
    <col min="7443" max="7684" width="9" style="78"/>
    <col min="7685" max="7685" width="7.25" style="78" customWidth="1"/>
    <col min="7686" max="7686" width="27.375" style="78" customWidth="1"/>
    <col min="7687" max="7687" width="9.375" style="78" customWidth="1"/>
    <col min="7688" max="7688" width="8.625" style="78" customWidth="1"/>
    <col min="7689" max="7689" width="9.75" style="78" customWidth="1"/>
    <col min="7690" max="7690" width="11.375" style="78" bestFit="1" customWidth="1"/>
    <col min="7691" max="7691" width="9.5" style="78" bestFit="1" customWidth="1"/>
    <col min="7692" max="7692" width="11.75" style="78" customWidth="1"/>
    <col min="7693" max="7693" width="12.375" style="78" bestFit="1" customWidth="1"/>
    <col min="7694" max="7694" width="11" style="78" customWidth="1"/>
    <col min="7695" max="7695" width="12.375" style="78" customWidth="1"/>
    <col min="7696" max="7696" width="27.25" style="78" customWidth="1"/>
    <col min="7697" max="7698" width="13.125" style="78" bestFit="1" customWidth="1"/>
    <col min="7699" max="7940" width="9" style="78"/>
    <col min="7941" max="7941" width="7.25" style="78" customWidth="1"/>
    <col min="7942" max="7942" width="27.375" style="78" customWidth="1"/>
    <col min="7943" max="7943" width="9.375" style="78" customWidth="1"/>
    <col min="7944" max="7944" width="8.625" style="78" customWidth="1"/>
    <col min="7945" max="7945" width="9.75" style="78" customWidth="1"/>
    <col min="7946" max="7946" width="11.375" style="78" bestFit="1" customWidth="1"/>
    <col min="7947" max="7947" width="9.5" style="78" bestFit="1" customWidth="1"/>
    <col min="7948" max="7948" width="11.75" style="78" customWidth="1"/>
    <col min="7949" max="7949" width="12.375" style="78" bestFit="1" customWidth="1"/>
    <col min="7950" max="7950" width="11" style="78" customWidth="1"/>
    <col min="7951" max="7951" width="12.375" style="78" customWidth="1"/>
    <col min="7952" max="7952" width="27.25" style="78" customWidth="1"/>
    <col min="7953" max="7954" width="13.125" style="78" bestFit="1" customWidth="1"/>
    <col min="7955" max="8196" width="9" style="78"/>
    <col min="8197" max="8197" width="7.25" style="78" customWidth="1"/>
    <col min="8198" max="8198" width="27.375" style="78" customWidth="1"/>
    <col min="8199" max="8199" width="9.375" style="78" customWidth="1"/>
    <col min="8200" max="8200" width="8.625" style="78" customWidth="1"/>
    <col min="8201" max="8201" width="9.75" style="78" customWidth="1"/>
    <col min="8202" max="8202" width="11.375" style="78" bestFit="1" customWidth="1"/>
    <col min="8203" max="8203" width="9.5" style="78" bestFit="1" customWidth="1"/>
    <col min="8204" max="8204" width="11.75" style="78" customWidth="1"/>
    <col min="8205" max="8205" width="12.375" style="78" bestFit="1" customWidth="1"/>
    <col min="8206" max="8206" width="11" style="78" customWidth="1"/>
    <col min="8207" max="8207" width="12.375" style="78" customWidth="1"/>
    <col min="8208" max="8208" width="27.25" style="78" customWidth="1"/>
    <col min="8209" max="8210" width="13.125" style="78" bestFit="1" customWidth="1"/>
    <col min="8211" max="8452" width="9" style="78"/>
    <col min="8453" max="8453" width="7.25" style="78" customWidth="1"/>
    <col min="8454" max="8454" width="27.375" style="78" customWidth="1"/>
    <col min="8455" max="8455" width="9.375" style="78" customWidth="1"/>
    <col min="8456" max="8456" width="8.625" style="78" customWidth="1"/>
    <col min="8457" max="8457" width="9.75" style="78" customWidth="1"/>
    <col min="8458" max="8458" width="11.375" style="78" bestFit="1" customWidth="1"/>
    <col min="8459" max="8459" width="9.5" style="78" bestFit="1" customWidth="1"/>
    <col min="8460" max="8460" width="11.75" style="78" customWidth="1"/>
    <col min="8461" max="8461" width="12.375" style="78" bestFit="1" customWidth="1"/>
    <col min="8462" max="8462" width="11" style="78" customWidth="1"/>
    <col min="8463" max="8463" width="12.375" style="78" customWidth="1"/>
    <col min="8464" max="8464" width="27.25" style="78" customWidth="1"/>
    <col min="8465" max="8466" width="13.125" style="78" bestFit="1" customWidth="1"/>
    <col min="8467" max="8708" width="9" style="78"/>
    <col min="8709" max="8709" width="7.25" style="78" customWidth="1"/>
    <col min="8710" max="8710" width="27.375" style="78" customWidth="1"/>
    <col min="8711" max="8711" width="9.375" style="78" customWidth="1"/>
    <col min="8712" max="8712" width="8.625" style="78" customWidth="1"/>
    <col min="8713" max="8713" width="9.75" style="78" customWidth="1"/>
    <col min="8714" max="8714" width="11.375" style="78" bestFit="1" customWidth="1"/>
    <col min="8715" max="8715" width="9.5" style="78" bestFit="1" customWidth="1"/>
    <col min="8716" max="8716" width="11.75" style="78" customWidth="1"/>
    <col min="8717" max="8717" width="12.375" style="78" bestFit="1" customWidth="1"/>
    <col min="8718" max="8718" width="11" style="78" customWidth="1"/>
    <col min="8719" max="8719" width="12.375" style="78" customWidth="1"/>
    <col min="8720" max="8720" width="27.25" style="78" customWidth="1"/>
    <col min="8721" max="8722" width="13.125" style="78" bestFit="1" customWidth="1"/>
    <col min="8723" max="8964" width="9" style="78"/>
    <col min="8965" max="8965" width="7.25" style="78" customWidth="1"/>
    <col min="8966" max="8966" width="27.375" style="78" customWidth="1"/>
    <col min="8967" max="8967" width="9.375" style="78" customWidth="1"/>
    <col min="8968" max="8968" width="8.625" style="78" customWidth="1"/>
    <col min="8969" max="8969" width="9.75" style="78" customWidth="1"/>
    <col min="8970" max="8970" width="11.375" style="78" bestFit="1" customWidth="1"/>
    <col min="8971" max="8971" width="9.5" style="78" bestFit="1" customWidth="1"/>
    <col min="8972" max="8972" width="11.75" style="78" customWidth="1"/>
    <col min="8973" max="8973" width="12.375" style="78" bestFit="1" customWidth="1"/>
    <col min="8974" max="8974" width="11" style="78" customWidth="1"/>
    <col min="8975" max="8975" width="12.375" style="78" customWidth="1"/>
    <col min="8976" max="8976" width="27.25" style="78" customWidth="1"/>
    <col min="8977" max="8978" width="13.125" style="78" bestFit="1" customWidth="1"/>
    <col min="8979" max="9220" width="9" style="78"/>
    <col min="9221" max="9221" width="7.25" style="78" customWidth="1"/>
    <col min="9222" max="9222" width="27.375" style="78" customWidth="1"/>
    <col min="9223" max="9223" width="9.375" style="78" customWidth="1"/>
    <col min="9224" max="9224" width="8.625" style="78" customWidth="1"/>
    <col min="9225" max="9225" width="9.75" style="78" customWidth="1"/>
    <col min="9226" max="9226" width="11.375" style="78" bestFit="1" customWidth="1"/>
    <col min="9227" max="9227" width="9.5" style="78" bestFit="1" customWidth="1"/>
    <col min="9228" max="9228" width="11.75" style="78" customWidth="1"/>
    <col min="9229" max="9229" width="12.375" style="78" bestFit="1" customWidth="1"/>
    <col min="9230" max="9230" width="11" style="78" customWidth="1"/>
    <col min="9231" max="9231" width="12.375" style="78" customWidth="1"/>
    <col min="9232" max="9232" width="27.25" style="78" customWidth="1"/>
    <col min="9233" max="9234" width="13.125" style="78" bestFit="1" customWidth="1"/>
    <col min="9235" max="9476" width="9" style="78"/>
    <col min="9477" max="9477" width="7.25" style="78" customWidth="1"/>
    <col min="9478" max="9478" width="27.375" style="78" customWidth="1"/>
    <col min="9479" max="9479" width="9.375" style="78" customWidth="1"/>
    <col min="9480" max="9480" width="8.625" style="78" customWidth="1"/>
    <col min="9481" max="9481" width="9.75" style="78" customWidth="1"/>
    <col min="9482" max="9482" width="11.375" style="78" bestFit="1" customWidth="1"/>
    <col min="9483" max="9483" width="9.5" style="78" bestFit="1" customWidth="1"/>
    <col min="9484" max="9484" width="11.75" style="78" customWidth="1"/>
    <col min="9485" max="9485" width="12.375" style="78" bestFit="1" customWidth="1"/>
    <col min="9486" max="9486" width="11" style="78" customWidth="1"/>
    <col min="9487" max="9487" width="12.375" style="78" customWidth="1"/>
    <col min="9488" max="9488" width="27.25" style="78" customWidth="1"/>
    <col min="9489" max="9490" width="13.125" style="78" bestFit="1" customWidth="1"/>
    <col min="9491" max="9732" width="9" style="78"/>
    <col min="9733" max="9733" width="7.25" style="78" customWidth="1"/>
    <col min="9734" max="9734" width="27.375" style="78" customWidth="1"/>
    <col min="9735" max="9735" width="9.375" style="78" customWidth="1"/>
    <col min="9736" max="9736" width="8.625" style="78" customWidth="1"/>
    <col min="9737" max="9737" width="9.75" style="78" customWidth="1"/>
    <col min="9738" max="9738" width="11.375" style="78" bestFit="1" customWidth="1"/>
    <col min="9739" max="9739" width="9.5" style="78" bestFit="1" customWidth="1"/>
    <col min="9740" max="9740" width="11.75" style="78" customWidth="1"/>
    <col min="9741" max="9741" width="12.375" style="78" bestFit="1" customWidth="1"/>
    <col min="9742" max="9742" width="11" style="78" customWidth="1"/>
    <col min="9743" max="9743" width="12.375" style="78" customWidth="1"/>
    <col min="9744" max="9744" width="27.25" style="78" customWidth="1"/>
    <col min="9745" max="9746" width="13.125" style="78" bestFit="1" customWidth="1"/>
    <col min="9747" max="9988" width="9" style="78"/>
    <col min="9989" max="9989" width="7.25" style="78" customWidth="1"/>
    <col min="9990" max="9990" width="27.375" style="78" customWidth="1"/>
    <col min="9991" max="9991" width="9.375" style="78" customWidth="1"/>
    <col min="9992" max="9992" width="8.625" style="78" customWidth="1"/>
    <col min="9993" max="9993" width="9.75" style="78" customWidth="1"/>
    <col min="9994" max="9994" width="11.375" style="78" bestFit="1" customWidth="1"/>
    <col min="9995" max="9995" width="9.5" style="78" bestFit="1" customWidth="1"/>
    <col min="9996" max="9996" width="11.75" style="78" customWidth="1"/>
    <col min="9997" max="9997" width="12.375" style="78" bestFit="1" customWidth="1"/>
    <col min="9998" max="9998" width="11" style="78" customWidth="1"/>
    <col min="9999" max="9999" width="12.375" style="78" customWidth="1"/>
    <col min="10000" max="10000" width="27.25" style="78" customWidth="1"/>
    <col min="10001" max="10002" width="13.125" style="78" bestFit="1" customWidth="1"/>
    <col min="10003" max="10244" width="9" style="78"/>
    <col min="10245" max="10245" width="7.25" style="78" customWidth="1"/>
    <col min="10246" max="10246" width="27.375" style="78" customWidth="1"/>
    <col min="10247" max="10247" width="9.375" style="78" customWidth="1"/>
    <col min="10248" max="10248" width="8.625" style="78" customWidth="1"/>
    <col min="10249" max="10249" width="9.75" style="78" customWidth="1"/>
    <col min="10250" max="10250" width="11.375" style="78" bestFit="1" customWidth="1"/>
    <col min="10251" max="10251" width="9.5" style="78" bestFit="1" customWidth="1"/>
    <col min="10252" max="10252" width="11.75" style="78" customWidth="1"/>
    <col min="10253" max="10253" width="12.375" style="78" bestFit="1" customWidth="1"/>
    <col min="10254" max="10254" width="11" style="78" customWidth="1"/>
    <col min="10255" max="10255" width="12.375" style="78" customWidth="1"/>
    <col min="10256" max="10256" width="27.25" style="78" customWidth="1"/>
    <col min="10257" max="10258" width="13.125" style="78" bestFit="1" customWidth="1"/>
    <col min="10259" max="10500" width="9" style="78"/>
    <col min="10501" max="10501" width="7.25" style="78" customWidth="1"/>
    <col min="10502" max="10502" width="27.375" style="78" customWidth="1"/>
    <col min="10503" max="10503" width="9.375" style="78" customWidth="1"/>
    <col min="10504" max="10504" width="8.625" style="78" customWidth="1"/>
    <col min="10505" max="10505" width="9.75" style="78" customWidth="1"/>
    <col min="10506" max="10506" width="11.375" style="78" bestFit="1" customWidth="1"/>
    <col min="10507" max="10507" width="9.5" style="78" bestFit="1" customWidth="1"/>
    <col min="10508" max="10508" width="11.75" style="78" customWidth="1"/>
    <col min="10509" max="10509" width="12.375" style="78" bestFit="1" customWidth="1"/>
    <col min="10510" max="10510" width="11" style="78" customWidth="1"/>
    <col min="10511" max="10511" width="12.375" style="78" customWidth="1"/>
    <col min="10512" max="10512" width="27.25" style="78" customWidth="1"/>
    <col min="10513" max="10514" width="13.125" style="78" bestFit="1" customWidth="1"/>
    <col min="10515" max="10756" width="9" style="78"/>
    <col min="10757" max="10757" width="7.25" style="78" customWidth="1"/>
    <col min="10758" max="10758" width="27.375" style="78" customWidth="1"/>
    <col min="10759" max="10759" width="9.375" style="78" customWidth="1"/>
    <col min="10760" max="10760" width="8.625" style="78" customWidth="1"/>
    <col min="10761" max="10761" width="9.75" style="78" customWidth="1"/>
    <col min="10762" max="10762" width="11.375" style="78" bestFit="1" customWidth="1"/>
    <col min="10763" max="10763" width="9.5" style="78" bestFit="1" customWidth="1"/>
    <col min="10764" max="10764" width="11.75" style="78" customWidth="1"/>
    <col min="10765" max="10765" width="12.375" style="78" bestFit="1" customWidth="1"/>
    <col min="10766" max="10766" width="11" style="78" customWidth="1"/>
    <col min="10767" max="10767" width="12.375" style="78" customWidth="1"/>
    <col min="10768" max="10768" width="27.25" style="78" customWidth="1"/>
    <col min="10769" max="10770" width="13.125" style="78" bestFit="1" customWidth="1"/>
    <col min="10771" max="11012" width="9" style="78"/>
    <col min="11013" max="11013" width="7.25" style="78" customWidth="1"/>
    <col min="11014" max="11014" width="27.375" style="78" customWidth="1"/>
    <col min="11015" max="11015" width="9.375" style="78" customWidth="1"/>
    <col min="11016" max="11016" width="8.625" style="78" customWidth="1"/>
    <col min="11017" max="11017" width="9.75" style="78" customWidth="1"/>
    <col min="11018" max="11018" width="11.375" style="78" bestFit="1" customWidth="1"/>
    <col min="11019" max="11019" width="9.5" style="78" bestFit="1" customWidth="1"/>
    <col min="11020" max="11020" width="11.75" style="78" customWidth="1"/>
    <col min="11021" max="11021" width="12.375" style="78" bestFit="1" customWidth="1"/>
    <col min="11022" max="11022" width="11" style="78" customWidth="1"/>
    <col min="11023" max="11023" width="12.375" style="78" customWidth="1"/>
    <col min="11024" max="11024" width="27.25" style="78" customWidth="1"/>
    <col min="11025" max="11026" width="13.125" style="78" bestFit="1" customWidth="1"/>
    <col min="11027" max="11268" width="9" style="78"/>
    <col min="11269" max="11269" width="7.25" style="78" customWidth="1"/>
    <col min="11270" max="11270" width="27.375" style="78" customWidth="1"/>
    <col min="11271" max="11271" width="9.375" style="78" customWidth="1"/>
    <col min="11272" max="11272" width="8.625" style="78" customWidth="1"/>
    <col min="11273" max="11273" width="9.75" style="78" customWidth="1"/>
    <col min="11274" max="11274" width="11.375" style="78" bestFit="1" customWidth="1"/>
    <col min="11275" max="11275" width="9.5" style="78" bestFit="1" customWidth="1"/>
    <col min="11276" max="11276" width="11.75" style="78" customWidth="1"/>
    <col min="11277" max="11277" width="12.375" style="78" bestFit="1" customWidth="1"/>
    <col min="11278" max="11278" width="11" style="78" customWidth="1"/>
    <col min="11279" max="11279" width="12.375" style="78" customWidth="1"/>
    <col min="11280" max="11280" width="27.25" style="78" customWidth="1"/>
    <col min="11281" max="11282" width="13.125" style="78" bestFit="1" customWidth="1"/>
    <col min="11283" max="11524" width="9" style="78"/>
    <col min="11525" max="11525" width="7.25" style="78" customWidth="1"/>
    <col min="11526" max="11526" width="27.375" style="78" customWidth="1"/>
    <col min="11527" max="11527" width="9.375" style="78" customWidth="1"/>
    <col min="11528" max="11528" width="8.625" style="78" customWidth="1"/>
    <col min="11529" max="11529" width="9.75" style="78" customWidth="1"/>
    <col min="11530" max="11530" width="11.375" style="78" bestFit="1" customWidth="1"/>
    <col min="11531" max="11531" width="9.5" style="78" bestFit="1" customWidth="1"/>
    <col min="11532" max="11532" width="11.75" style="78" customWidth="1"/>
    <col min="11533" max="11533" width="12.375" style="78" bestFit="1" customWidth="1"/>
    <col min="11534" max="11534" width="11" style="78" customWidth="1"/>
    <col min="11535" max="11535" width="12.375" style="78" customWidth="1"/>
    <col min="11536" max="11536" width="27.25" style="78" customWidth="1"/>
    <col min="11537" max="11538" width="13.125" style="78" bestFit="1" customWidth="1"/>
    <col min="11539" max="11780" width="9" style="78"/>
    <col min="11781" max="11781" width="7.25" style="78" customWidth="1"/>
    <col min="11782" max="11782" width="27.375" style="78" customWidth="1"/>
    <col min="11783" max="11783" width="9.375" style="78" customWidth="1"/>
    <col min="11784" max="11784" width="8.625" style="78" customWidth="1"/>
    <col min="11785" max="11785" width="9.75" style="78" customWidth="1"/>
    <col min="11786" max="11786" width="11.375" style="78" bestFit="1" customWidth="1"/>
    <col min="11787" max="11787" width="9.5" style="78" bestFit="1" customWidth="1"/>
    <col min="11788" max="11788" width="11.75" style="78" customWidth="1"/>
    <col min="11789" max="11789" width="12.375" style="78" bestFit="1" customWidth="1"/>
    <col min="11790" max="11790" width="11" style="78" customWidth="1"/>
    <col min="11791" max="11791" width="12.375" style="78" customWidth="1"/>
    <col min="11792" max="11792" width="27.25" style="78" customWidth="1"/>
    <col min="11793" max="11794" width="13.125" style="78" bestFit="1" customWidth="1"/>
    <col min="11795" max="12036" width="9" style="78"/>
    <col min="12037" max="12037" width="7.25" style="78" customWidth="1"/>
    <col min="12038" max="12038" width="27.375" style="78" customWidth="1"/>
    <col min="12039" max="12039" width="9.375" style="78" customWidth="1"/>
    <col min="12040" max="12040" width="8.625" style="78" customWidth="1"/>
    <col min="12041" max="12041" width="9.75" style="78" customWidth="1"/>
    <col min="12042" max="12042" width="11.375" style="78" bestFit="1" customWidth="1"/>
    <col min="12043" max="12043" width="9.5" style="78" bestFit="1" customWidth="1"/>
    <col min="12044" max="12044" width="11.75" style="78" customWidth="1"/>
    <col min="12045" max="12045" width="12.375" style="78" bestFit="1" customWidth="1"/>
    <col min="12046" max="12046" width="11" style="78" customWidth="1"/>
    <col min="12047" max="12047" width="12.375" style="78" customWidth="1"/>
    <col min="12048" max="12048" width="27.25" style="78" customWidth="1"/>
    <col min="12049" max="12050" width="13.125" style="78" bestFit="1" customWidth="1"/>
    <col min="12051" max="12292" width="9" style="78"/>
    <col min="12293" max="12293" width="7.25" style="78" customWidth="1"/>
    <col min="12294" max="12294" width="27.375" style="78" customWidth="1"/>
    <col min="12295" max="12295" width="9.375" style="78" customWidth="1"/>
    <col min="12296" max="12296" width="8.625" style="78" customWidth="1"/>
    <col min="12297" max="12297" width="9.75" style="78" customWidth="1"/>
    <col min="12298" max="12298" width="11.375" style="78" bestFit="1" customWidth="1"/>
    <col min="12299" max="12299" width="9.5" style="78" bestFit="1" customWidth="1"/>
    <col min="12300" max="12300" width="11.75" style="78" customWidth="1"/>
    <col min="12301" max="12301" width="12.375" style="78" bestFit="1" customWidth="1"/>
    <col min="12302" max="12302" width="11" style="78" customWidth="1"/>
    <col min="12303" max="12303" width="12.375" style="78" customWidth="1"/>
    <col min="12304" max="12304" width="27.25" style="78" customWidth="1"/>
    <col min="12305" max="12306" width="13.125" style="78" bestFit="1" customWidth="1"/>
    <col min="12307" max="12548" width="9" style="78"/>
    <col min="12549" max="12549" width="7.25" style="78" customWidth="1"/>
    <col min="12550" max="12550" width="27.375" style="78" customWidth="1"/>
    <col min="12551" max="12551" width="9.375" style="78" customWidth="1"/>
    <col min="12552" max="12552" width="8.625" style="78" customWidth="1"/>
    <col min="12553" max="12553" width="9.75" style="78" customWidth="1"/>
    <col min="12554" max="12554" width="11.375" style="78" bestFit="1" customWidth="1"/>
    <col min="12555" max="12555" width="9.5" style="78" bestFit="1" customWidth="1"/>
    <col min="12556" max="12556" width="11.75" style="78" customWidth="1"/>
    <col min="12557" max="12557" width="12.375" style="78" bestFit="1" customWidth="1"/>
    <col min="12558" max="12558" width="11" style="78" customWidth="1"/>
    <col min="12559" max="12559" width="12.375" style="78" customWidth="1"/>
    <col min="12560" max="12560" width="27.25" style="78" customWidth="1"/>
    <col min="12561" max="12562" width="13.125" style="78" bestFit="1" customWidth="1"/>
    <col min="12563" max="12804" width="9" style="78"/>
    <col min="12805" max="12805" width="7.25" style="78" customWidth="1"/>
    <col min="12806" max="12806" width="27.375" style="78" customWidth="1"/>
    <col min="12807" max="12807" width="9.375" style="78" customWidth="1"/>
    <col min="12808" max="12808" width="8.625" style="78" customWidth="1"/>
    <col min="12809" max="12809" width="9.75" style="78" customWidth="1"/>
    <col min="12810" max="12810" width="11.375" style="78" bestFit="1" customWidth="1"/>
    <col min="12811" max="12811" width="9.5" style="78" bestFit="1" customWidth="1"/>
    <col min="12812" max="12812" width="11.75" style="78" customWidth="1"/>
    <col min="12813" max="12813" width="12.375" style="78" bestFit="1" customWidth="1"/>
    <col min="12814" max="12814" width="11" style="78" customWidth="1"/>
    <col min="12815" max="12815" width="12.375" style="78" customWidth="1"/>
    <col min="12816" max="12816" width="27.25" style="78" customWidth="1"/>
    <col min="12817" max="12818" width="13.125" style="78" bestFit="1" customWidth="1"/>
    <col min="12819" max="13060" width="9" style="78"/>
    <col min="13061" max="13061" width="7.25" style="78" customWidth="1"/>
    <col min="13062" max="13062" width="27.375" style="78" customWidth="1"/>
    <col min="13063" max="13063" width="9.375" style="78" customWidth="1"/>
    <col min="13064" max="13064" width="8.625" style="78" customWidth="1"/>
    <col min="13065" max="13065" width="9.75" style="78" customWidth="1"/>
    <col min="13066" max="13066" width="11.375" style="78" bestFit="1" customWidth="1"/>
    <col min="13067" max="13067" width="9.5" style="78" bestFit="1" customWidth="1"/>
    <col min="13068" max="13068" width="11.75" style="78" customWidth="1"/>
    <col min="13069" max="13069" width="12.375" style="78" bestFit="1" customWidth="1"/>
    <col min="13070" max="13070" width="11" style="78" customWidth="1"/>
    <col min="13071" max="13071" width="12.375" style="78" customWidth="1"/>
    <col min="13072" max="13072" width="27.25" style="78" customWidth="1"/>
    <col min="13073" max="13074" width="13.125" style="78" bestFit="1" customWidth="1"/>
    <col min="13075" max="13316" width="9" style="78"/>
    <col min="13317" max="13317" width="7.25" style="78" customWidth="1"/>
    <col min="13318" max="13318" width="27.375" style="78" customWidth="1"/>
    <col min="13319" max="13319" width="9.375" style="78" customWidth="1"/>
    <col min="13320" max="13320" width="8.625" style="78" customWidth="1"/>
    <col min="13321" max="13321" width="9.75" style="78" customWidth="1"/>
    <col min="13322" max="13322" width="11.375" style="78" bestFit="1" customWidth="1"/>
    <col min="13323" max="13323" width="9.5" style="78" bestFit="1" customWidth="1"/>
    <col min="13324" max="13324" width="11.75" style="78" customWidth="1"/>
    <col min="13325" max="13325" width="12.375" style="78" bestFit="1" customWidth="1"/>
    <col min="13326" max="13326" width="11" style="78" customWidth="1"/>
    <col min="13327" max="13327" width="12.375" style="78" customWidth="1"/>
    <col min="13328" max="13328" width="27.25" style="78" customWidth="1"/>
    <col min="13329" max="13330" width="13.125" style="78" bestFit="1" customWidth="1"/>
    <col min="13331" max="13572" width="9" style="78"/>
    <col min="13573" max="13573" width="7.25" style="78" customWidth="1"/>
    <col min="13574" max="13574" width="27.375" style="78" customWidth="1"/>
    <col min="13575" max="13575" width="9.375" style="78" customWidth="1"/>
    <col min="13576" max="13576" width="8.625" style="78" customWidth="1"/>
    <col min="13577" max="13577" width="9.75" style="78" customWidth="1"/>
    <col min="13578" max="13578" width="11.375" style="78" bestFit="1" customWidth="1"/>
    <col min="13579" max="13579" width="9.5" style="78" bestFit="1" customWidth="1"/>
    <col min="13580" max="13580" width="11.75" style="78" customWidth="1"/>
    <col min="13581" max="13581" width="12.375" style="78" bestFit="1" customWidth="1"/>
    <col min="13582" max="13582" width="11" style="78" customWidth="1"/>
    <col min="13583" max="13583" width="12.375" style="78" customWidth="1"/>
    <col min="13584" max="13584" width="27.25" style="78" customWidth="1"/>
    <col min="13585" max="13586" width="13.125" style="78" bestFit="1" customWidth="1"/>
    <col min="13587" max="13828" width="9" style="78"/>
    <col min="13829" max="13829" width="7.25" style="78" customWidth="1"/>
    <col min="13830" max="13830" width="27.375" style="78" customWidth="1"/>
    <col min="13831" max="13831" width="9.375" style="78" customWidth="1"/>
    <col min="13832" max="13832" width="8.625" style="78" customWidth="1"/>
    <col min="13833" max="13833" width="9.75" style="78" customWidth="1"/>
    <col min="13834" max="13834" width="11.375" style="78" bestFit="1" customWidth="1"/>
    <col min="13835" max="13835" width="9.5" style="78" bestFit="1" customWidth="1"/>
    <col min="13836" max="13836" width="11.75" style="78" customWidth="1"/>
    <col min="13837" max="13837" width="12.375" style="78" bestFit="1" customWidth="1"/>
    <col min="13838" max="13838" width="11" style="78" customWidth="1"/>
    <col min="13839" max="13839" width="12.375" style="78" customWidth="1"/>
    <col min="13840" max="13840" width="27.25" style="78" customWidth="1"/>
    <col min="13841" max="13842" width="13.125" style="78" bestFit="1" customWidth="1"/>
    <col min="13843" max="14084" width="9" style="78"/>
    <col min="14085" max="14085" width="7.25" style="78" customWidth="1"/>
    <col min="14086" max="14086" width="27.375" style="78" customWidth="1"/>
    <col min="14087" max="14087" width="9.375" style="78" customWidth="1"/>
    <col min="14088" max="14088" width="8.625" style="78" customWidth="1"/>
    <col min="14089" max="14089" width="9.75" style="78" customWidth="1"/>
    <col min="14090" max="14090" width="11.375" style="78" bestFit="1" customWidth="1"/>
    <col min="14091" max="14091" width="9.5" style="78" bestFit="1" customWidth="1"/>
    <col min="14092" max="14092" width="11.75" style="78" customWidth="1"/>
    <col min="14093" max="14093" width="12.375" style="78" bestFit="1" customWidth="1"/>
    <col min="14094" max="14094" width="11" style="78" customWidth="1"/>
    <col min="14095" max="14095" width="12.375" style="78" customWidth="1"/>
    <col min="14096" max="14096" width="27.25" style="78" customWidth="1"/>
    <col min="14097" max="14098" width="13.125" style="78" bestFit="1" customWidth="1"/>
    <col min="14099" max="14340" width="9" style="78"/>
    <col min="14341" max="14341" width="7.25" style="78" customWidth="1"/>
    <col min="14342" max="14342" width="27.375" style="78" customWidth="1"/>
    <col min="14343" max="14343" width="9.375" style="78" customWidth="1"/>
    <col min="14344" max="14344" width="8.625" style="78" customWidth="1"/>
    <col min="14345" max="14345" width="9.75" style="78" customWidth="1"/>
    <col min="14346" max="14346" width="11.375" style="78" bestFit="1" customWidth="1"/>
    <col min="14347" max="14347" width="9.5" style="78" bestFit="1" customWidth="1"/>
    <col min="14348" max="14348" width="11.75" style="78" customWidth="1"/>
    <col min="14349" max="14349" width="12.375" style="78" bestFit="1" customWidth="1"/>
    <col min="14350" max="14350" width="11" style="78" customWidth="1"/>
    <col min="14351" max="14351" width="12.375" style="78" customWidth="1"/>
    <col min="14352" max="14352" width="27.25" style="78" customWidth="1"/>
    <col min="14353" max="14354" width="13.125" style="78" bestFit="1" customWidth="1"/>
    <col min="14355" max="14596" width="9" style="78"/>
    <col min="14597" max="14597" width="7.25" style="78" customWidth="1"/>
    <col min="14598" max="14598" width="27.375" style="78" customWidth="1"/>
    <col min="14599" max="14599" width="9.375" style="78" customWidth="1"/>
    <col min="14600" max="14600" width="8.625" style="78" customWidth="1"/>
    <col min="14601" max="14601" width="9.75" style="78" customWidth="1"/>
    <col min="14602" max="14602" width="11.375" style="78" bestFit="1" customWidth="1"/>
    <col min="14603" max="14603" width="9.5" style="78" bestFit="1" customWidth="1"/>
    <col min="14604" max="14604" width="11.75" style="78" customWidth="1"/>
    <col min="14605" max="14605" width="12.375" style="78" bestFit="1" customWidth="1"/>
    <col min="14606" max="14606" width="11" style="78" customWidth="1"/>
    <col min="14607" max="14607" width="12.375" style="78" customWidth="1"/>
    <col min="14608" max="14608" width="27.25" style="78" customWidth="1"/>
    <col min="14609" max="14610" width="13.125" style="78" bestFit="1" customWidth="1"/>
    <col min="14611" max="14852" width="9" style="78"/>
    <col min="14853" max="14853" width="7.25" style="78" customWidth="1"/>
    <col min="14854" max="14854" width="27.375" style="78" customWidth="1"/>
    <col min="14855" max="14855" width="9.375" style="78" customWidth="1"/>
    <col min="14856" max="14856" width="8.625" style="78" customWidth="1"/>
    <col min="14857" max="14857" width="9.75" style="78" customWidth="1"/>
    <col min="14858" max="14858" width="11.375" style="78" bestFit="1" customWidth="1"/>
    <col min="14859" max="14859" width="9.5" style="78" bestFit="1" customWidth="1"/>
    <col min="14860" max="14860" width="11.75" style="78" customWidth="1"/>
    <col min="14861" max="14861" width="12.375" style="78" bestFit="1" customWidth="1"/>
    <col min="14862" max="14862" width="11" style="78" customWidth="1"/>
    <col min="14863" max="14863" width="12.375" style="78" customWidth="1"/>
    <col min="14864" max="14864" width="27.25" style="78" customWidth="1"/>
    <col min="14865" max="14866" width="13.125" style="78" bestFit="1" customWidth="1"/>
    <col min="14867" max="15108" width="9" style="78"/>
    <col min="15109" max="15109" width="7.25" style="78" customWidth="1"/>
    <col min="15110" max="15110" width="27.375" style="78" customWidth="1"/>
    <col min="15111" max="15111" width="9.375" style="78" customWidth="1"/>
    <col min="15112" max="15112" width="8.625" style="78" customWidth="1"/>
    <col min="15113" max="15113" width="9.75" style="78" customWidth="1"/>
    <col min="15114" max="15114" width="11.375" style="78" bestFit="1" customWidth="1"/>
    <col min="15115" max="15115" width="9.5" style="78" bestFit="1" customWidth="1"/>
    <col min="15116" max="15116" width="11.75" style="78" customWidth="1"/>
    <col min="15117" max="15117" width="12.375" style="78" bestFit="1" customWidth="1"/>
    <col min="15118" max="15118" width="11" style="78" customWidth="1"/>
    <col min="15119" max="15119" width="12.375" style="78" customWidth="1"/>
    <col min="15120" max="15120" width="27.25" style="78" customWidth="1"/>
    <col min="15121" max="15122" width="13.125" style="78" bestFit="1" customWidth="1"/>
    <col min="15123" max="15364" width="9" style="78"/>
    <col min="15365" max="15365" width="7.25" style="78" customWidth="1"/>
    <col min="15366" max="15366" width="27.375" style="78" customWidth="1"/>
    <col min="15367" max="15367" width="9.375" style="78" customWidth="1"/>
    <col min="15368" max="15368" width="8.625" style="78" customWidth="1"/>
    <col min="15369" max="15369" width="9.75" style="78" customWidth="1"/>
    <col min="15370" max="15370" width="11.375" style="78" bestFit="1" customWidth="1"/>
    <col min="15371" max="15371" width="9.5" style="78" bestFit="1" customWidth="1"/>
    <col min="15372" max="15372" width="11.75" style="78" customWidth="1"/>
    <col min="15373" max="15373" width="12.375" style="78" bestFit="1" customWidth="1"/>
    <col min="15374" max="15374" width="11" style="78" customWidth="1"/>
    <col min="15375" max="15375" width="12.375" style="78" customWidth="1"/>
    <col min="15376" max="15376" width="27.25" style="78" customWidth="1"/>
    <col min="15377" max="15378" width="13.125" style="78" bestFit="1" customWidth="1"/>
    <col min="15379" max="15620" width="9" style="78"/>
    <col min="15621" max="15621" width="7.25" style="78" customWidth="1"/>
    <col min="15622" max="15622" width="27.375" style="78" customWidth="1"/>
    <col min="15623" max="15623" width="9.375" style="78" customWidth="1"/>
    <col min="15624" max="15624" width="8.625" style="78" customWidth="1"/>
    <col min="15625" max="15625" width="9.75" style="78" customWidth="1"/>
    <col min="15626" max="15626" width="11.375" style="78" bestFit="1" customWidth="1"/>
    <col min="15627" max="15627" width="9.5" style="78" bestFit="1" customWidth="1"/>
    <col min="15628" max="15628" width="11.75" style="78" customWidth="1"/>
    <col min="15629" max="15629" width="12.375" style="78" bestFit="1" customWidth="1"/>
    <col min="15630" max="15630" width="11" style="78" customWidth="1"/>
    <col min="15631" max="15631" width="12.375" style="78" customWidth="1"/>
    <col min="15632" max="15632" width="27.25" style="78" customWidth="1"/>
    <col min="15633" max="15634" width="13.125" style="78" bestFit="1" customWidth="1"/>
    <col min="15635" max="15876" width="9" style="78"/>
    <col min="15877" max="15877" width="7.25" style="78" customWidth="1"/>
    <col min="15878" max="15878" width="27.375" style="78" customWidth="1"/>
    <col min="15879" max="15879" width="9.375" style="78" customWidth="1"/>
    <col min="15880" max="15880" width="8.625" style="78" customWidth="1"/>
    <col min="15881" max="15881" width="9.75" style="78" customWidth="1"/>
    <col min="15882" max="15882" width="11.375" style="78" bestFit="1" customWidth="1"/>
    <col min="15883" max="15883" width="9.5" style="78" bestFit="1" customWidth="1"/>
    <col min="15884" max="15884" width="11.75" style="78" customWidth="1"/>
    <col min="15885" max="15885" width="12.375" style="78" bestFit="1" customWidth="1"/>
    <col min="15886" max="15886" width="11" style="78" customWidth="1"/>
    <col min="15887" max="15887" width="12.375" style="78" customWidth="1"/>
    <col min="15888" max="15888" width="27.25" style="78" customWidth="1"/>
    <col min="15889" max="15890" width="13.125" style="78" bestFit="1" customWidth="1"/>
    <col min="15891" max="16132" width="9" style="78"/>
    <col min="16133" max="16133" width="7.25" style="78" customWidth="1"/>
    <col min="16134" max="16134" width="27.375" style="78" customWidth="1"/>
    <col min="16135" max="16135" width="9.375" style="78" customWidth="1"/>
    <col min="16136" max="16136" width="8.625" style="78" customWidth="1"/>
    <col min="16137" max="16137" width="9.75" style="78" customWidth="1"/>
    <col min="16138" max="16138" width="11.375" style="78" bestFit="1" customWidth="1"/>
    <col min="16139" max="16139" width="9.5" style="78" bestFit="1" customWidth="1"/>
    <col min="16140" max="16140" width="11.75" style="78" customWidth="1"/>
    <col min="16141" max="16141" width="12.375" style="78" bestFit="1" customWidth="1"/>
    <col min="16142" max="16142" width="11" style="78" customWidth="1"/>
    <col min="16143" max="16143" width="12.375" style="78" customWidth="1"/>
    <col min="16144" max="16144" width="27.25" style="78" customWidth="1"/>
    <col min="16145" max="16146" width="13.125" style="78" bestFit="1" customWidth="1"/>
    <col min="16147" max="16384" width="9" style="78"/>
  </cols>
  <sheetData>
    <row r="1" spans="1:20">
      <c r="M1" s="174"/>
    </row>
    <row r="2" spans="1:20" s="135" customFormat="1" ht="18.75">
      <c r="A2" s="99" t="s">
        <v>146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17"/>
      <c r="N2" s="99"/>
      <c r="O2" s="99"/>
      <c r="P2" s="99"/>
      <c r="Q2" s="133"/>
      <c r="R2" s="134"/>
      <c r="S2" s="134"/>
      <c r="T2" s="134"/>
    </row>
    <row r="3" spans="1:20" s="135" customFormat="1" ht="18.75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17"/>
      <c r="N3" s="99"/>
      <c r="O3" s="99"/>
      <c r="P3" s="99"/>
      <c r="Q3" s="133"/>
      <c r="R3" s="134"/>
      <c r="S3" s="134"/>
      <c r="T3" s="134"/>
    </row>
    <row r="4" spans="1:20" s="135" customFormat="1" ht="18.75">
      <c r="A4" s="99" t="str">
        <f>+TH!B10</f>
        <v>Xuất bản ấn phẩm khoa học và công nghệ và phát triển công nghệ của tỉnh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17"/>
      <c r="N4" s="99"/>
      <c r="O4" s="99"/>
      <c r="P4" s="99"/>
      <c r="Q4" s="133"/>
      <c r="R4" s="134"/>
      <c r="S4" s="134"/>
      <c r="T4" s="134"/>
    </row>
    <row r="5" spans="1:20" ht="15.75">
      <c r="K5" s="561" t="s">
        <v>149</v>
      </c>
      <c r="L5" s="561"/>
      <c r="M5" s="175"/>
      <c r="N5" s="172"/>
      <c r="O5" s="172"/>
      <c r="P5" s="172"/>
    </row>
    <row r="6" spans="1:20" ht="25.5" customHeight="1">
      <c r="A6" s="562" t="s">
        <v>150</v>
      </c>
      <c r="B6" s="560" t="s">
        <v>151</v>
      </c>
      <c r="C6" s="560" t="s">
        <v>7</v>
      </c>
      <c r="D6" s="560" t="s">
        <v>152</v>
      </c>
      <c r="E6" s="560" t="s">
        <v>153</v>
      </c>
      <c r="F6" s="560"/>
      <c r="G6" s="560"/>
      <c r="H6" s="560" t="s">
        <v>154</v>
      </c>
      <c r="I6" s="560"/>
      <c r="J6" s="560"/>
      <c r="K6" s="560" t="s">
        <v>155</v>
      </c>
      <c r="L6" s="560" t="s">
        <v>156</v>
      </c>
      <c r="M6" s="176"/>
      <c r="N6" s="173"/>
      <c r="O6" s="173"/>
      <c r="P6" s="173"/>
    </row>
    <row r="7" spans="1:20" ht="25.5">
      <c r="A7" s="562"/>
      <c r="B7" s="560"/>
      <c r="C7" s="560"/>
      <c r="D7" s="560"/>
      <c r="E7" s="109" t="s">
        <v>157</v>
      </c>
      <c r="F7" s="109" t="s">
        <v>158</v>
      </c>
      <c r="G7" s="109" t="s">
        <v>159</v>
      </c>
      <c r="H7" s="109" t="s">
        <v>157</v>
      </c>
      <c r="I7" s="109" t="s">
        <v>158</v>
      </c>
      <c r="J7" s="109" t="s">
        <v>159</v>
      </c>
      <c r="K7" s="560"/>
      <c r="L7" s="560"/>
      <c r="M7" s="176"/>
      <c r="N7" s="173"/>
      <c r="O7" s="173"/>
      <c r="P7" s="173"/>
    </row>
    <row r="8" spans="1:20" s="113" customFormat="1" ht="30" customHeight="1">
      <c r="A8" s="81">
        <v>1.01</v>
      </c>
      <c r="B8" s="82" t="s">
        <v>305</v>
      </c>
      <c r="C8" s="110" t="s">
        <v>303</v>
      </c>
      <c r="D8" s="81">
        <v>1</v>
      </c>
      <c r="E8" s="83">
        <f>+CPQLchung!G7</f>
        <v>60000</v>
      </c>
      <c r="F8" s="83">
        <f>+CPQLchung!G10</f>
        <v>1076487.75</v>
      </c>
      <c r="G8" s="83">
        <f>+CPQLchung!G12</f>
        <v>108512</v>
      </c>
      <c r="H8" s="83">
        <f>D8*E8</f>
        <v>60000</v>
      </c>
      <c r="I8" s="83">
        <f>D8*F8</f>
        <v>1076487.75</v>
      </c>
      <c r="J8" s="83">
        <f>D8*G8</f>
        <v>108512</v>
      </c>
      <c r="K8" s="83">
        <f>H8+I8+J8</f>
        <v>1244999.75</v>
      </c>
      <c r="L8" s="295" t="s">
        <v>257</v>
      </c>
      <c r="M8" s="296"/>
      <c r="N8" s="297"/>
      <c r="O8" s="297"/>
      <c r="P8" s="297"/>
      <c r="Q8" s="111">
        <f>+E8+F8+G8</f>
        <v>1244999.75</v>
      </c>
      <c r="R8" s="112" t="e">
        <f>+'1.1a'!#REF!</f>
        <v>#REF!</v>
      </c>
      <c r="S8" s="112" t="e">
        <f>+Q8-R8</f>
        <v>#REF!</v>
      </c>
      <c r="T8" s="112"/>
    </row>
    <row r="9" spans="1:20" s="113" customFormat="1" ht="30.75" customHeight="1">
      <c r="A9" s="81">
        <v>1.02</v>
      </c>
      <c r="B9" s="309" t="s">
        <v>297</v>
      </c>
      <c r="C9" s="110" t="s">
        <v>178</v>
      </c>
      <c r="D9" s="81">
        <v>6</v>
      </c>
      <c r="E9" s="83">
        <f>+CPQLchung!G43</f>
        <v>12000</v>
      </c>
      <c r="F9" s="83">
        <f>+CPQLchung!G46</f>
        <v>221455.48295454547</v>
      </c>
      <c r="G9" s="83">
        <f>+CPQLchung!G49</f>
        <v>11544.517</v>
      </c>
      <c r="H9" s="83">
        <f t="shared" ref="H9:H11" si="0">D9*E9</f>
        <v>72000</v>
      </c>
      <c r="I9" s="83">
        <f t="shared" ref="I9:I11" si="1">D9*F9</f>
        <v>1328732.8977272729</v>
      </c>
      <c r="J9" s="83">
        <f t="shared" ref="J9:J11" si="2">D9*G9</f>
        <v>69267.101999999999</v>
      </c>
      <c r="K9" s="83">
        <f t="shared" ref="K9:K11" si="3">H9+I9+J9</f>
        <v>1469999.9997272729</v>
      </c>
      <c r="L9" s="295" t="s">
        <v>296</v>
      </c>
      <c r="M9" s="296"/>
      <c r="N9" s="297"/>
      <c r="O9" s="297"/>
      <c r="P9" s="297"/>
      <c r="Q9" s="111"/>
      <c r="R9" s="112"/>
      <c r="S9" s="112"/>
      <c r="T9" s="112"/>
    </row>
    <row r="10" spans="1:20" s="115" customFormat="1" ht="34.5" customHeight="1">
      <c r="A10" s="81">
        <v>1.03</v>
      </c>
      <c r="B10" s="84" t="s">
        <v>67</v>
      </c>
      <c r="C10" s="110" t="s">
        <v>178</v>
      </c>
      <c r="D10" s="81">
        <v>6</v>
      </c>
      <c r="E10" s="83">
        <f>+'1.1a'!F7</f>
        <v>524000</v>
      </c>
      <c r="F10" s="83">
        <f>+'1.1a'!F11</f>
        <v>1671190.7727272729</v>
      </c>
      <c r="G10" s="83">
        <f>+'1.1a'!F13</f>
        <v>75000</v>
      </c>
      <c r="H10" s="83">
        <f t="shared" si="0"/>
        <v>3144000</v>
      </c>
      <c r="I10" s="83">
        <f t="shared" si="1"/>
        <v>10027144.636363637</v>
      </c>
      <c r="J10" s="83">
        <f t="shared" si="2"/>
        <v>450000</v>
      </c>
      <c r="K10" s="83">
        <f t="shared" si="3"/>
        <v>13621144.636363637</v>
      </c>
      <c r="L10" s="295" t="s">
        <v>259</v>
      </c>
      <c r="M10" s="296"/>
      <c r="N10" s="297"/>
      <c r="O10" s="297"/>
      <c r="P10" s="297"/>
      <c r="Q10" s="111">
        <f t="shared" ref="Q10:Q16" si="4">+E10+F10+G10</f>
        <v>2270190.7727272729</v>
      </c>
      <c r="R10" s="114">
        <f>+'1.1a'!F6</f>
        <v>2270190.7727272729</v>
      </c>
      <c r="S10" s="112">
        <f>+R10+R11+R12+R13+R14+R15</f>
        <v>55009609.600000001</v>
      </c>
      <c r="T10" s="114">
        <f>+S10*S11</f>
        <v>330057657.60000002</v>
      </c>
    </row>
    <row r="11" spans="1:20" s="115" customFormat="1" ht="36" customHeight="1">
      <c r="A11" s="81">
        <v>1.04</v>
      </c>
      <c r="B11" s="84" t="s">
        <v>69</v>
      </c>
      <c r="C11" s="110" t="s">
        <v>178</v>
      </c>
      <c r="D11" s="81">
        <v>6</v>
      </c>
      <c r="E11" s="83">
        <f>+'1.1a'!F17</f>
        <v>120000</v>
      </c>
      <c r="F11" s="83">
        <f>+'1.1a'!F20</f>
        <v>5741268</v>
      </c>
      <c r="G11" s="83">
        <f>+'1.1a'!F22</f>
        <v>380000</v>
      </c>
      <c r="H11" s="83">
        <f t="shared" si="0"/>
        <v>720000</v>
      </c>
      <c r="I11" s="83">
        <f t="shared" si="1"/>
        <v>34447608</v>
      </c>
      <c r="J11" s="83">
        <f t="shared" si="2"/>
        <v>2280000</v>
      </c>
      <c r="K11" s="83">
        <f t="shared" si="3"/>
        <v>37447608</v>
      </c>
      <c r="L11" s="295" t="s">
        <v>260</v>
      </c>
      <c r="M11" s="298"/>
      <c r="N11" s="298"/>
      <c r="O11" s="298"/>
      <c r="P11" s="298"/>
      <c r="Q11" s="111">
        <f t="shared" si="4"/>
        <v>6241268</v>
      </c>
      <c r="R11" s="114">
        <f>+'1.1a'!F16</f>
        <v>6241268</v>
      </c>
      <c r="S11" s="112">
        <v>6</v>
      </c>
      <c r="T11" s="114">
        <f>+Q8+Q16</f>
        <v>2084999.25</v>
      </c>
    </row>
    <row r="12" spans="1:20" s="115" customFormat="1" ht="29.25" customHeight="1">
      <c r="A12" s="81">
        <v>1.05</v>
      </c>
      <c r="B12" s="84" t="s">
        <v>12</v>
      </c>
      <c r="C12" s="110" t="s">
        <v>178</v>
      </c>
      <c r="D12" s="81">
        <v>6</v>
      </c>
      <c r="E12" s="83">
        <f>+'1.1a'!F26</f>
        <v>120000</v>
      </c>
      <c r="F12" s="83">
        <f>+'1.1a'!F29</f>
        <v>1836804.2727272729</v>
      </c>
      <c r="G12" s="83">
        <f>+'1.1a'!F31</f>
        <v>150000</v>
      </c>
      <c r="H12" s="83">
        <f t="shared" ref="H12:H16" si="5">D12*E12</f>
        <v>720000</v>
      </c>
      <c r="I12" s="83">
        <f t="shared" ref="I12:I16" si="6">D12*F12</f>
        <v>11020825.636363637</v>
      </c>
      <c r="J12" s="83">
        <f t="shared" ref="J12:J16" si="7">D12*G12</f>
        <v>900000</v>
      </c>
      <c r="K12" s="83">
        <f t="shared" ref="K12:K16" si="8">H12+I12+J12</f>
        <v>12640825.636363637</v>
      </c>
      <c r="L12" s="295" t="s">
        <v>261</v>
      </c>
      <c r="M12" s="298"/>
      <c r="N12" s="298"/>
      <c r="O12" s="298"/>
      <c r="P12" s="298"/>
      <c r="Q12" s="111">
        <f t="shared" si="4"/>
        <v>2106804.2727272729</v>
      </c>
      <c r="R12" s="114">
        <f>+'1.1a'!F25</f>
        <v>2106804.2727272729</v>
      </c>
      <c r="S12" s="112">
        <f t="shared" ref="S12:S15" si="9">+Q12-R12</f>
        <v>0</v>
      </c>
      <c r="T12" s="114">
        <f>+T10+T11</f>
        <v>332142656.85000002</v>
      </c>
    </row>
    <row r="13" spans="1:20" s="113" customFormat="1" ht="30" customHeight="1">
      <c r="A13" s="81">
        <v>1.06</v>
      </c>
      <c r="B13" s="84" t="s">
        <v>70</v>
      </c>
      <c r="C13" s="110" t="s">
        <v>178</v>
      </c>
      <c r="D13" s="81">
        <v>6</v>
      </c>
      <c r="E13" s="83">
        <f>+'1.1a'!F35</f>
        <v>10000</v>
      </c>
      <c r="F13" s="83">
        <f>+'1.1a'!F37</f>
        <v>1498840.1636363636</v>
      </c>
      <c r="G13" s="83"/>
      <c r="H13" s="83">
        <f t="shared" si="5"/>
        <v>60000</v>
      </c>
      <c r="I13" s="83">
        <f t="shared" si="6"/>
        <v>8993040.9818181805</v>
      </c>
      <c r="J13" s="83">
        <f t="shared" si="7"/>
        <v>0</v>
      </c>
      <c r="K13" s="83">
        <f t="shared" si="8"/>
        <v>9053040.9818181805</v>
      </c>
      <c r="L13" s="295" t="s">
        <v>262</v>
      </c>
      <c r="M13" s="298"/>
      <c r="N13" s="298"/>
      <c r="O13" s="298"/>
      <c r="P13" s="298"/>
      <c r="Q13" s="111">
        <f t="shared" si="4"/>
        <v>1508840.1636363636</v>
      </c>
      <c r="R13" s="112">
        <f>+'1.1a'!F34</f>
        <v>2134282.9636363639</v>
      </c>
      <c r="S13" s="112">
        <f t="shared" si="9"/>
        <v>-625442.80000000028</v>
      </c>
      <c r="T13" s="112"/>
    </row>
    <row r="14" spans="1:20" s="113" customFormat="1" ht="32.25" customHeight="1">
      <c r="A14" s="81">
        <v>1.07</v>
      </c>
      <c r="B14" s="84" t="s">
        <v>41</v>
      </c>
      <c r="C14" s="110" t="s">
        <v>13</v>
      </c>
      <c r="D14" s="81">
        <v>6</v>
      </c>
      <c r="E14" s="83">
        <f>+'1.1a'!F41</f>
        <v>29950000</v>
      </c>
      <c r="F14" s="83">
        <f>+'1.1a'!F45</f>
        <v>557063.59090909094</v>
      </c>
      <c r="G14" s="83"/>
      <c r="H14" s="83">
        <f t="shared" si="5"/>
        <v>179700000</v>
      </c>
      <c r="I14" s="83">
        <f t="shared" si="6"/>
        <v>3342381.5454545459</v>
      </c>
      <c r="J14" s="83">
        <f t="shared" si="7"/>
        <v>0</v>
      </c>
      <c r="K14" s="83">
        <f t="shared" si="8"/>
        <v>183042381.54545453</v>
      </c>
      <c r="L14" s="295" t="s">
        <v>263</v>
      </c>
      <c r="M14" s="298"/>
      <c r="N14" s="298"/>
      <c r="O14" s="298"/>
      <c r="P14" s="298"/>
      <c r="Q14" s="111">
        <f t="shared" si="4"/>
        <v>30507063.59090909</v>
      </c>
      <c r="R14" s="112">
        <f>+'1.1a'!F40</f>
        <v>30507063.59090909</v>
      </c>
      <c r="S14" s="112">
        <f t="shared" si="9"/>
        <v>0</v>
      </c>
      <c r="T14" s="112"/>
    </row>
    <row r="15" spans="1:20" s="113" customFormat="1" ht="30" customHeight="1">
      <c r="A15" s="81">
        <v>1.08</v>
      </c>
      <c r="B15" s="84" t="s">
        <v>49</v>
      </c>
      <c r="C15" s="110" t="s">
        <v>13</v>
      </c>
      <c r="D15" s="81">
        <v>6</v>
      </c>
      <c r="E15" s="83">
        <f>+'1.1a'!F47</f>
        <v>11750000</v>
      </c>
      <c r="F15" s="83"/>
      <c r="G15" s="83"/>
      <c r="H15" s="83">
        <f t="shared" si="5"/>
        <v>70500000</v>
      </c>
      <c r="I15" s="83">
        <f t="shared" si="6"/>
        <v>0</v>
      </c>
      <c r="J15" s="83">
        <f t="shared" si="7"/>
        <v>0</v>
      </c>
      <c r="K15" s="83">
        <f t="shared" si="8"/>
        <v>70500000</v>
      </c>
      <c r="L15" s="295" t="s">
        <v>264</v>
      </c>
      <c r="M15" s="298"/>
      <c r="N15" s="298"/>
      <c r="O15" s="298"/>
      <c r="P15" s="298"/>
      <c r="Q15" s="111">
        <f t="shared" si="4"/>
        <v>11750000</v>
      </c>
      <c r="R15" s="112">
        <f>+'1.1a'!F47</f>
        <v>11750000</v>
      </c>
      <c r="S15" s="112">
        <f t="shared" si="9"/>
        <v>0</v>
      </c>
      <c r="T15" s="112"/>
    </row>
    <row r="16" spans="1:20" s="113" customFormat="1" ht="38.25" customHeight="1">
      <c r="A16" s="81">
        <v>1.0900000000000001</v>
      </c>
      <c r="B16" s="84" t="s">
        <v>166</v>
      </c>
      <c r="C16" s="110" t="s">
        <v>304</v>
      </c>
      <c r="D16" s="81">
        <v>1</v>
      </c>
      <c r="E16" s="83">
        <f>+CPQLchung!G33</f>
        <v>60000</v>
      </c>
      <c r="F16" s="83">
        <f>+CPQLchung!G36</f>
        <v>717658.5</v>
      </c>
      <c r="G16" s="83">
        <f>+CPQLchung!G38</f>
        <v>62341</v>
      </c>
      <c r="H16" s="83">
        <f t="shared" si="5"/>
        <v>60000</v>
      </c>
      <c r="I16" s="83">
        <f t="shared" si="6"/>
        <v>717658.5</v>
      </c>
      <c r="J16" s="83">
        <f t="shared" si="7"/>
        <v>62341</v>
      </c>
      <c r="K16" s="83">
        <f t="shared" si="8"/>
        <v>839999.5</v>
      </c>
      <c r="L16" s="295" t="s">
        <v>257</v>
      </c>
      <c r="M16" s="298"/>
      <c r="N16" s="298"/>
      <c r="O16" s="298"/>
      <c r="P16" s="298"/>
      <c r="Q16" s="111">
        <f t="shared" si="4"/>
        <v>839999.5</v>
      </c>
      <c r="R16" s="112"/>
      <c r="S16" s="112"/>
      <c r="T16" s="112"/>
    </row>
    <row r="17" spans="1:20" s="94" customFormat="1" ht="21" customHeight="1">
      <c r="A17" s="96"/>
      <c r="B17" s="96" t="s">
        <v>161</v>
      </c>
      <c r="C17" s="96"/>
      <c r="D17" s="96"/>
      <c r="E17" s="96"/>
      <c r="F17" s="96"/>
      <c r="G17" s="96"/>
      <c r="H17" s="86">
        <f>SUM(H8:H16)</f>
        <v>255036000</v>
      </c>
      <c r="I17" s="86">
        <f>SUM(I8:I16)</f>
        <v>70953879.947727278</v>
      </c>
      <c r="J17" s="86">
        <f>SUM(J8:J16)</f>
        <v>3870120.102</v>
      </c>
      <c r="K17" s="86">
        <f>SUM(K8:K16)</f>
        <v>329860000.04972726</v>
      </c>
      <c r="L17" s="96"/>
      <c r="M17" s="299"/>
      <c r="N17" s="299"/>
      <c r="O17" s="299"/>
      <c r="P17" s="299"/>
      <c r="Q17" s="116"/>
      <c r="R17" s="116"/>
      <c r="S17" s="116"/>
      <c r="T17" s="116"/>
    </row>
    <row r="20" spans="1:20">
      <c r="A20" s="78"/>
      <c r="I20" s="88"/>
      <c r="Q20" s="78"/>
      <c r="R20" s="78"/>
      <c r="S20" s="78"/>
      <c r="T20" s="78"/>
    </row>
    <row r="22" spans="1:20">
      <c r="A22" s="78"/>
      <c r="K22" s="88"/>
      <c r="Q22" s="78"/>
      <c r="R22" s="78"/>
      <c r="S22" s="78"/>
      <c r="T22" s="78"/>
    </row>
    <row r="23" spans="1:20" ht="18.75">
      <c r="A23" s="78"/>
      <c r="B23" s="89"/>
      <c r="Q23" s="78"/>
      <c r="R23" s="78"/>
      <c r="S23" s="78"/>
      <c r="T23" s="78"/>
    </row>
    <row r="24" spans="1:20" ht="18.75">
      <c r="A24" s="78"/>
      <c r="B24" s="89"/>
      <c r="Q24" s="78"/>
      <c r="R24" s="78"/>
      <c r="S24" s="78"/>
      <c r="T24" s="78"/>
    </row>
  </sheetData>
  <mergeCells count="9">
    <mergeCell ref="L6:L7"/>
    <mergeCell ref="K5:L5"/>
    <mergeCell ref="A6:A7"/>
    <mergeCell ref="B6:B7"/>
    <mergeCell ref="C6:C7"/>
    <mergeCell ref="D6:D7"/>
    <mergeCell ref="E6:G6"/>
    <mergeCell ref="H6:J6"/>
    <mergeCell ref="K6:K7"/>
  </mergeCells>
  <pageMargins left="0.2" right="0" top="0.7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55" workbookViewId="0">
      <selection activeCell="E40" sqref="E40"/>
    </sheetView>
  </sheetViews>
  <sheetFormatPr defaultRowHeight="15.75"/>
  <cols>
    <col min="1" max="1" width="5.125" style="14" customWidth="1"/>
    <col min="2" max="2" width="26" style="14" customWidth="1"/>
    <col min="3" max="3" width="7.5" style="118" customWidth="1"/>
    <col min="4" max="4" width="8.375" style="118" customWidth="1"/>
    <col min="5" max="5" width="10.5" style="14" customWidth="1"/>
    <col min="6" max="6" width="13.75" style="14" bestFit="1" customWidth="1"/>
    <col min="7" max="7" width="14.625" style="14" customWidth="1"/>
    <col min="8" max="8" width="9" style="14"/>
    <col min="9" max="9" width="19.5" style="14" customWidth="1"/>
    <col min="10" max="16384" width="9" style="14"/>
  </cols>
  <sheetData>
    <row r="1" spans="1:9" ht="18.75">
      <c r="A1" s="99" t="s">
        <v>258</v>
      </c>
      <c r="B1" s="99"/>
      <c r="C1" s="99"/>
      <c r="D1" s="99"/>
      <c r="E1" s="99"/>
      <c r="F1" s="294"/>
      <c r="G1" s="294"/>
      <c r="H1" s="89"/>
      <c r="I1" s="89"/>
    </row>
    <row r="2" spans="1:9" ht="18.75">
      <c r="A2" s="120" t="s">
        <v>5</v>
      </c>
      <c r="B2" s="120"/>
      <c r="C2" s="120"/>
      <c r="D2" s="120"/>
      <c r="E2" s="120"/>
      <c r="F2" s="120"/>
      <c r="G2" s="120"/>
      <c r="H2" s="119"/>
      <c r="I2" s="119"/>
    </row>
    <row r="3" spans="1:9" ht="18.75">
      <c r="A3" s="120" t="str">
        <f>+'1.1'!A4</f>
        <v>Xuất bản ấn phẩm khoa học và công nghệ và phát triển công nghệ của tỉnh</v>
      </c>
      <c r="B3" s="120"/>
      <c r="C3" s="120"/>
      <c r="D3" s="120"/>
      <c r="E3" s="120"/>
      <c r="F3" s="120"/>
      <c r="G3" s="120"/>
      <c r="H3" s="119"/>
      <c r="I3" s="119"/>
    </row>
    <row r="4" spans="1:9" s="74" customFormat="1">
      <c r="C4" s="129"/>
      <c r="D4" s="129"/>
      <c r="G4" s="131" t="s">
        <v>6</v>
      </c>
    </row>
    <row r="5" spans="1:9" s="132" customFormat="1" ht="24.75" customHeight="1">
      <c r="A5" s="121" t="s">
        <v>0</v>
      </c>
      <c r="B5" s="121" t="s">
        <v>1</v>
      </c>
      <c r="C5" s="121" t="s">
        <v>7</v>
      </c>
      <c r="D5" s="121" t="s">
        <v>8</v>
      </c>
      <c r="E5" s="121" t="s">
        <v>9</v>
      </c>
      <c r="F5" s="121" t="s">
        <v>10</v>
      </c>
      <c r="G5" s="121" t="s">
        <v>11</v>
      </c>
    </row>
    <row r="6" spans="1:9" s="122" customFormat="1" ht="31.5">
      <c r="A6" s="285">
        <v>1</v>
      </c>
      <c r="B6" s="347" t="s">
        <v>67</v>
      </c>
      <c r="C6" s="284"/>
      <c r="D6" s="285"/>
      <c r="E6" s="348"/>
      <c r="F6" s="349">
        <f>+F7+F11+F13</f>
        <v>2270190.7727272729</v>
      </c>
      <c r="G6" s="286"/>
      <c r="I6" s="123"/>
    </row>
    <row r="7" spans="1:9" s="124" customFormat="1">
      <c r="A7" s="377">
        <v>1.1000000000000001</v>
      </c>
      <c r="B7" s="378" t="s">
        <v>126</v>
      </c>
      <c r="C7" s="377"/>
      <c r="D7" s="377"/>
      <c r="E7" s="379"/>
      <c r="F7" s="380">
        <f>+SUM(F8:F10)</f>
        <v>524000</v>
      </c>
      <c r="G7" s="381"/>
      <c r="I7" s="126"/>
    </row>
    <row r="8" spans="1:9" s="74" customFormat="1">
      <c r="A8" s="356"/>
      <c r="B8" s="357" t="s">
        <v>127</v>
      </c>
      <c r="C8" s="358" t="s">
        <v>50</v>
      </c>
      <c r="D8" s="358">
        <v>0.2</v>
      </c>
      <c r="E8" s="359">
        <v>70000</v>
      </c>
      <c r="F8" s="360">
        <f>+D8*E8</f>
        <v>14000</v>
      </c>
      <c r="G8" s="361"/>
      <c r="I8" s="125"/>
    </row>
    <row r="9" spans="1:9" s="74" customFormat="1">
      <c r="A9" s="356"/>
      <c r="B9" s="357" t="s">
        <v>131</v>
      </c>
      <c r="C9" s="356" t="s">
        <v>68</v>
      </c>
      <c r="D9" s="358">
        <v>0.2</v>
      </c>
      <c r="E9" s="359">
        <v>50000</v>
      </c>
      <c r="F9" s="360">
        <f>+D9*E9</f>
        <v>10000</v>
      </c>
      <c r="G9" s="361"/>
      <c r="I9" s="125"/>
    </row>
    <row r="10" spans="1:9" s="74" customFormat="1">
      <c r="A10" s="356"/>
      <c r="B10" s="362" t="s">
        <v>163</v>
      </c>
      <c r="C10" s="356" t="s">
        <v>68</v>
      </c>
      <c r="D10" s="356">
        <v>1</v>
      </c>
      <c r="E10" s="363">
        <v>500000</v>
      </c>
      <c r="F10" s="360">
        <f>E10</f>
        <v>500000</v>
      </c>
      <c r="G10" s="361"/>
      <c r="I10" s="125"/>
    </row>
    <row r="11" spans="1:9" s="124" customFormat="1">
      <c r="A11" s="351">
        <v>1.2</v>
      </c>
      <c r="B11" s="352" t="s">
        <v>128</v>
      </c>
      <c r="C11" s="351"/>
      <c r="D11" s="351"/>
      <c r="E11" s="353"/>
      <c r="F11" s="354">
        <f>F12</f>
        <v>1671190.7727272729</v>
      </c>
      <c r="G11" s="355"/>
      <c r="I11" s="126"/>
    </row>
    <row r="12" spans="1:9" s="74" customFormat="1">
      <c r="A12" s="356"/>
      <c r="B12" s="357" t="s">
        <v>198</v>
      </c>
      <c r="C12" s="358" t="s">
        <v>51</v>
      </c>
      <c r="D12" s="356">
        <v>6</v>
      </c>
      <c r="E12" s="363">
        <f>+LuongCB!G19</f>
        <v>278531.79545454547</v>
      </c>
      <c r="F12" s="360">
        <f>D12*E12</f>
        <v>1671190.7727272729</v>
      </c>
      <c r="G12" s="361"/>
      <c r="I12" s="125"/>
    </row>
    <row r="13" spans="1:9" s="124" customFormat="1">
      <c r="A13" s="351">
        <v>1.3</v>
      </c>
      <c r="B13" s="352" t="s">
        <v>129</v>
      </c>
      <c r="C13" s="364"/>
      <c r="D13" s="364"/>
      <c r="E13" s="365"/>
      <c r="F13" s="365">
        <f>+SUM(F14:F15)</f>
        <v>75000</v>
      </c>
      <c r="G13" s="355"/>
      <c r="I13" s="126"/>
    </row>
    <row r="14" spans="1:9" s="74" customFormat="1">
      <c r="A14" s="356"/>
      <c r="B14" s="357" t="s">
        <v>306</v>
      </c>
      <c r="C14" s="358" t="s">
        <v>53</v>
      </c>
      <c r="D14" s="358">
        <v>3</v>
      </c>
      <c r="E14" s="359">
        <v>15000</v>
      </c>
      <c r="F14" s="359">
        <f>E14*D14</f>
        <v>45000</v>
      </c>
      <c r="G14" s="361"/>
      <c r="I14" s="125"/>
    </row>
    <row r="15" spans="1:9" s="74" customFormat="1">
      <c r="A15" s="382"/>
      <c r="B15" s="396" t="s">
        <v>190</v>
      </c>
      <c r="C15" s="384" t="s">
        <v>53</v>
      </c>
      <c r="D15" s="384">
        <f>+D14/2</f>
        <v>1.5</v>
      </c>
      <c r="E15" s="385">
        <v>20000</v>
      </c>
      <c r="F15" s="385">
        <f>E15*D15</f>
        <v>30000</v>
      </c>
      <c r="G15" s="386"/>
      <c r="I15" s="125"/>
    </row>
    <row r="16" spans="1:9" s="122" customFormat="1" ht="31.5">
      <c r="A16" s="285">
        <v>2</v>
      </c>
      <c r="B16" s="347" t="s">
        <v>69</v>
      </c>
      <c r="C16" s="284"/>
      <c r="D16" s="285"/>
      <c r="E16" s="348"/>
      <c r="F16" s="349">
        <f>+F17+F20+F22</f>
        <v>6241268</v>
      </c>
      <c r="G16" s="286"/>
    </row>
    <row r="17" spans="1:7" s="124" customFormat="1">
      <c r="A17" s="377">
        <v>2.1</v>
      </c>
      <c r="B17" s="378" t="s">
        <v>126</v>
      </c>
      <c r="C17" s="387"/>
      <c r="D17" s="387"/>
      <c r="E17" s="379"/>
      <c r="F17" s="380">
        <f>+SUM(F18:F19)</f>
        <v>120000</v>
      </c>
      <c r="G17" s="381"/>
    </row>
    <row r="18" spans="1:7" s="74" customFormat="1">
      <c r="A18" s="356"/>
      <c r="B18" s="357" t="s">
        <v>127</v>
      </c>
      <c r="C18" s="358" t="s">
        <v>50</v>
      </c>
      <c r="D18" s="358">
        <v>1</v>
      </c>
      <c r="E18" s="359">
        <v>70000</v>
      </c>
      <c r="F18" s="360">
        <f>+D18*E18</f>
        <v>70000</v>
      </c>
      <c r="G18" s="361"/>
    </row>
    <row r="19" spans="1:7" s="74" customFormat="1">
      <c r="A19" s="356"/>
      <c r="B19" s="357" t="s">
        <v>131</v>
      </c>
      <c r="C19" s="356" t="s">
        <v>68</v>
      </c>
      <c r="D19" s="358">
        <v>1</v>
      </c>
      <c r="E19" s="359">
        <v>50000</v>
      </c>
      <c r="F19" s="360">
        <f>E19*D19</f>
        <v>50000</v>
      </c>
      <c r="G19" s="361"/>
    </row>
    <row r="20" spans="1:7" s="124" customFormat="1">
      <c r="A20" s="351">
        <v>2.2000000000000002</v>
      </c>
      <c r="B20" s="352" t="s">
        <v>128</v>
      </c>
      <c r="C20" s="351"/>
      <c r="D20" s="351"/>
      <c r="E20" s="368"/>
      <c r="F20" s="354">
        <f>F21</f>
        <v>5741268</v>
      </c>
      <c r="G20" s="355"/>
    </row>
    <row r="21" spans="1:7" s="74" customFormat="1">
      <c r="A21" s="356"/>
      <c r="B21" s="357" t="s">
        <v>199</v>
      </c>
      <c r="C21" s="369" t="s">
        <v>51</v>
      </c>
      <c r="D21" s="369">
        <v>16</v>
      </c>
      <c r="E21" s="363">
        <f>+LuongCB!F19</f>
        <v>358829.25</v>
      </c>
      <c r="F21" s="360">
        <f>E21*D21</f>
        <v>5741268</v>
      </c>
      <c r="G21" s="361"/>
    </row>
    <row r="22" spans="1:7" s="124" customFormat="1">
      <c r="A22" s="351">
        <v>2.2999999999999998</v>
      </c>
      <c r="B22" s="352" t="s">
        <v>129</v>
      </c>
      <c r="C22" s="367"/>
      <c r="D22" s="367"/>
      <c r="E22" s="353"/>
      <c r="F22" s="354">
        <f>+SUM(F23:F24)</f>
        <v>380000</v>
      </c>
      <c r="G22" s="355"/>
    </row>
    <row r="23" spans="1:7" s="74" customFormat="1">
      <c r="A23" s="356"/>
      <c r="B23" s="357" t="s">
        <v>306</v>
      </c>
      <c r="C23" s="358" t="s">
        <v>53</v>
      </c>
      <c r="D23" s="358">
        <v>16</v>
      </c>
      <c r="E23" s="359">
        <v>15000</v>
      </c>
      <c r="F23" s="360">
        <f>D23*E23</f>
        <v>240000</v>
      </c>
      <c r="G23" s="361"/>
    </row>
    <row r="24" spans="1:7" s="74" customFormat="1">
      <c r="A24" s="382"/>
      <c r="B24" s="396" t="s">
        <v>190</v>
      </c>
      <c r="C24" s="384" t="s">
        <v>53</v>
      </c>
      <c r="D24" s="384">
        <v>7</v>
      </c>
      <c r="E24" s="385">
        <v>20000</v>
      </c>
      <c r="F24" s="388">
        <f>D24*E24</f>
        <v>140000</v>
      </c>
      <c r="G24" s="386"/>
    </row>
    <row r="25" spans="1:7" s="122" customFormat="1" ht="20.25" customHeight="1">
      <c r="A25" s="285">
        <v>3</v>
      </c>
      <c r="B25" s="347" t="s">
        <v>12</v>
      </c>
      <c r="C25" s="284"/>
      <c r="D25" s="284"/>
      <c r="E25" s="348"/>
      <c r="F25" s="349">
        <f>+F26+F29+F31</f>
        <v>2106804.2727272729</v>
      </c>
      <c r="G25" s="286"/>
    </row>
    <row r="26" spans="1:7" s="124" customFormat="1">
      <c r="A26" s="377">
        <v>3.1</v>
      </c>
      <c r="B26" s="378" t="s">
        <v>126</v>
      </c>
      <c r="C26" s="387"/>
      <c r="D26" s="387"/>
      <c r="E26" s="379"/>
      <c r="F26" s="380">
        <f>+SUM(F27:F28)</f>
        <v>120000</v>
      </c>
      <c r="G26" s="381"/>
    </row>
    <row r="27" spans="1:7" s="74" customFormat="1">
      <c r="A27" s="356"/>
      <c r="B27" s="357" t="s">
        <v>127</v>
      </c>
      <c r="C27" s="358" t="s">
        <v>50</v>
      </c>
      <c r="D27" s="358">
        <v>1</v>
      </c>
      <c r="E27" s="359">
        <v>70000</v>
      </c>
      <c r="F27" s="360">
        <f>E27</f>
        <v>70000</v>
      </c>
      <c r="G27" s="361"/>
    </row>
    <row r="28" spans="1:7" s="74" customFormat="1">
      <c r="A28" s="356"/>
      <c r="B28" s="357" t="s">
        <v>131</v>
      </c>
      <c r="C28" s="356" t="s">
        <v>68</v>
      </c>
      <c r="D28" s="358">
        <v>1</v>
      </c>
      <c r="E28" s="359">
        <v>50000</v>
      </c>
      <c r="F28" s="360">
        <f>E28*D28</f>
        <v>50000</v>
      </c>
      <c r="G28" s="361"/>
    </row>
    <row r="29" spans="1:7" s="124" customFormat="1">
      <c r="A29" s="351">
        <v>3.2</v>
      </c>
      <c r="B29" s="352" t="s">
        <v>128</v>
      </c>
      <c r="C29" s="351"/>
      <c r="D29" s="351"/>
      <c r="E29" s="368"/>
      <c r="F29" s="354">
        <f>F30</f>
        <v>1836804.2727272729</v>
      </c>
      <c r="G29" s="355"/>
    </row>
    <row r="30" spans="1:7" s="74" customFormat="1">
      <c r="A30" s="356"/>
      <c r="B30" s="366" t="s">
        <v>25</v>
      </c>
      <c r="C30" s="369" t="s">
        <v>51</v>
      </c>
      <c r="D30" s="369">
        <v>6</v>
      </c>
      <c r="E30" s="363">
        <f>+LuongCB!K19</f>
        <v>306134.04545454547</v>
      </c>
      <c r="F30" s="360">
        <f>E30*D30</f>
        <v>1836804.2727272729</v>
      </c>
      <c r="G30" s="361"/>
    </row>
    <row r="31" spans="1:7" s="124" customFormat="1">
      <c r="A31" s="351">
        <v>3.3</v>
      </c>
      <c r="B31" s="352" t="s">
        <v>129</v>
      </c>
      <c r="C31" s="367"/>
      <c r="D31" s="367"/>
      <c r="E31" s="353"/>
      <c r="F31" s="354">
        <f>+SUM(F32:F33)</f>
        <v>150000</v>
      </c>
      <c r="G31" s="355"/>
    </row>
    <row r="32" spans="1:7" s="74" customFormat="1">
      <c r="A32" s="356"/>
      <c r="B32" s="357" t="s">
        <v>306</v>
      </c>
      <c r="C32" s="358" t="s">
        <v>53</v>
      </c>
      <c r="D32" s="358">
        <v>6</v>
      </c>
      <c r="E32" s="359">
        <v>15000</v>
      </c>
      <c r="F32" s="360">
        <f>D32*E32</f>
        <v>90000</v>
      </c>
      <c r="G32" s="361"/>
    </row>
    <row r="33" spans="1:9" s="74" customFormat="1">
      <c r="A33" s="382"/>
      <c r="B33" s="396" t="s">
        <v>190</v>
      </c>
      <c r="C33" s="384" t="s">
        <v>53</v>
      </c>
      <c r="D33" s="384">
        <v>3</v>
      </c>
      <c r="E33" s="385">
        <v>20000</v>
      </c>
      <c r="F33" s="388">
        <f>D33*E33</f>
        <v>60000</v>
      </c>
      <c r="G33" s="386"/>
    </row>
    <row r="34" spans="1:9" s="122" customFormat="1" ht="20.25" customHeight="1">
      <c r="A34" s="285">
        <v>4</v>
      </c>
      <c r="B34" s="350" t="s">
        <v>70</v>
      </c>
      <c r="C34" s="284"/>
      <c r="D34" s="284"/>
      <c r="E34" s="348"/>
      <c r="F34" s="349">
        <f>+F35+F37+F39</f>
        <v>2134282.9636363639</v>
      </c>
      <c r="G34" s="286"/>
    </row>
    <row r="35" spans="1:9" s="124" customFormat="1">
      <c r="A35" s="377">
        <v>4.0999999999999996</v>
      </c>
      <c r="B35" s="378" t="s">
        <v>126</v>
      </c>
      <c r="C35" s="387"/>
      <c r="D35" s="387"/>
      <c r="E35" s="379"/>
      <c r="F35" s="380">
        <f>F36</f>
        <v>10000</v>
      </c>
      <c r="G35" s="381"/>
    </row>
    <row r="36" spans="1:9" s="74" customFormat="1">
      <c r="A36" s="356"/>
      <c r="B36" s="357" t="s">
        <v>201</v>
      </c>
      <c r="C36" s="356" t="s">
        <v>68</v>
      </c>
      <c r="D36" s="358">
        <v>0.2</v>
      </c>
      <c r="E36" s="359">
        <v>50000</v>
      </c>
      <c r="F36" s="360">
        <f>D36*E36</f>
        <v>10000</v>
      </c>
      <c r="G36" s="361"/>
    </row>
    <row r="37" spans="1:9" s="124" customFormat="1">
      <c r="A37" s="351">
        <v>4.2</v>
      </c>
      <c r="B37" s="352" t="s">
        <v>128</v>
      </c>
      <c r="C37" s="351"/>
      <c r="D37" s="351"/>
      <c r="E37" s="368"/>
      <c r="F37" s="354">
        <f>+SUM(F38:F39)</f>
        <v>1498840.1636363636</v>
      </c>
      <c r="G37" s="355"/>
    </row>
    <row r="38" spans="1:9" s="74" customFormat="1">
      <c r="A38" s="356"/>
      <c r="B38" s="366" t="s">
        <v>71</v>
      </c>
      <c r="C38" s="369" t="s">
        <v>51</v>
      </c>
      <c r="D38" s="369">
        <v>2</v>
      </c>
      <c r="E38" s="363">
        <f>+LuongCB!E19</f>
        <v>436698.68181818182</v>
      </c>
      <c r="F38" s="360">
        <f>E38*D38</f>
        <v>873397.36363636365</v>
      </c>
      <c r="G38" s="361"/>
    </row>
    <row r="39" spans="1:9" s="74" customFormat="1">
      <c r="A39" s="382"/>
      <c r="B39" s="383" t="s">
        <v>177</v>
      </c>
      <c r="C39" s="356" t="s">
        <v>68</v>
      </c>
      <c r="D39" s="389">
        <v>1</v>
      </c>
      <c r="E39" s="390">
        <v>625442.80000000005</v>
      </c>
      <c r="F39" s="397">
        <f>+D39*E39</f>
        <v>625442.80000000005</v>
      </c>
      <c r="G39" s="386"/>
    </row>
    <row r="40" spans="1:9" s="122" customFormat="1" ht="19.5" customHeight="1">
      <c r="A40" s="285">
        <v>5</v>
      </c>
      <c r="B40" s="347" t="s">
        <v>41</v>
      </c>
      <c r="C40" s="284"/>
      <c r="D40" s="284"/>
      <c r="E40" s="348"/>
      <c r="F40" s="349">
        <f>+F41+F45</f>
        <v>30507063.59090909</v>
      </c>
      <c r="G40" s="286"/>
    </row>
    <row r="41" spans="1:9" s="124" customFormat="1">
      <c r="A41" s="377">
        <v>5.0999999999999996</v>
      </c>
      <c r="B41" s="378" t="s">
        <v>126</v>
      </c>
      <c r="C41" s="387"/>
      <c r="D41" s="387"/>
      <c r="E41" s="379"/>
      <c r="F41" s="380">
        <f>+SUM(F42:F44)</f>
        <v>29950000</v>
      </c>
      <c r="G41" s="381"/>
    </row>
    <row r="42" spans="1:9" s="74" customFormat="1">
      <c r="A42" s="356"/>
      <c r="B42" s="357" t="s">
        <v>131</v>
      </c>
      <c r="C42" s="356" t="s">
        <v>68</v>
      </c>
      <c r="D42" s="358">
        <v>1</v>
      </c>
      <c r="E42" s="359">
        <v>50000</v>
      </c>
      <c r="F42" s="370">
        <f>+D42*E42</f>
        <v>50000</v>
      </c>
      <c r="G42" s="361"/>
    </row>
    <row r="43" spans="1:9" s="74" customFormat="1" ht="31.5">
      <c r="A43" s="356"/>
      <c r="B43" s="357" t="s">
        <v>164</v>
      </c>
      <c r="C43" s="369" t="s">
        <v>13</v>
      </c>
      <c r="D43" s="356">
        <v>650</v>
      </c>
      <c r="E43" s="363">
        <v>6000</v>
      </c>
      <c r="F43" s="360">
        <f>D43*E43</f>
        <v>3900000</v>
      </c>
      <c r="G43" s="361" t="s">
        <v>72</v>
      </c>
    </row>
    <row r="44" spans="1:9" s="74" customFormat="1">
      <c r="A44" s="356"/>
      <c r="B44" s="357" t="s">
        <v>165</v>
      </c>
      <c r="C44" s="369" t="s">
        <v>13</v>
      </c>
      <c r="D44" s="356">
        <v>650</v>
      </c>
      <c r="E44" s="363">
        <v>40000</v>
      </c>
      <c r="F44" s="360">
        <f>D44*E44</f>
        <v>26000000</v>
      </c>
      <c r="G44" s="361" t="s">
        <v>72</v>
      </c>
    </row>
    <row r="45" spans="1:9" s="124" customFormat="1" ht="19.5" customHeight="1">
      <c r="A45" s="351">
        <v>5.2</v>
      </c>
      <c r="B45" s="352" t="s">
        <v>128</v>
      </c>
      <c r="C45" s="367"/>
      <c r="D45" s="367"/>
      <c r="E45" s="353"/>
      <c r="F45" s="354">
        <f>F46</f>
        <v>557063.59090909094</v>
      </c>
      <c r="G45" s="355"/>
      <c r="I45" s="127"/>
    </row>
    <row r="46" spans="1:9" s="74" customFormat="1">
      <c r="A46" s="382"/>
      <c r="B46" s="383" t="s">
        <v>24</v>
      </c>
      <c r="C46" s="389" t="s">
        <v>51</v>
      </c>
      <c r="D46" s="389">
        <v>2</v>
      </c>
      <c r="E46" s="390">
        <f>+LuongCB!G19</f>
        <v>278531.79545454547</v>
      </c>
      <c r="F46" s="388">
        <f>E46*D46</f>
        <v>557063.59090909094</v>
      </c>
      <c r="G46" s="386"/>
    </row>
    <row r="47" spans="1:9" s="122" customFormat="1" ht="21.75" customHeight="1">
      <c r="A47" s="285">
        <v>6</v>
      </c>
      <c r="B47" s="347" t="s">
        <v>49</v>
      </c>
      <c r="C47" s="284"/>
      <c r="D47" s="284"/>
      <c r="E47" s="348"/>
      <c r="F47" s="349">
        <f>SUM(F48:F52)</f>
        <v>11750000</v>
      </c>
      <c r="G47" s="286"/>
    </row>
    <row r="48" spans="1:9" s="74" customFormat="1" ht="31.5">
      <c r="A48" s="391"/>
      <c r="B48" s="392" t="s">
        <v>14</v>
      </c>
      <c r="C48" s="391" t="s">
        <v>18</v>
      </c>
      <c r="D48" s="393">
        <v>20</v>
      </c>
      <c r="E48" s="394">
        <v>350000</v>
      </c>
      <c r="F48" s="395">
        <f>D48*E48</f>
        <v>7000000</v>
      </c>
      <c r="G48" s="563" t="s">
        <v>21</v>
      </c>
    </row>
    <row r="49" spans="1:7" s="74" customFormat="1" ht="19.5" customHeight="1">
      <c r="A49" s="356"/>
      <c r="B49" s="371" t="s">
        <v>15</v>
      </c>
      <c r="C49" s="356" t="s">
        <v>19</v>
      </c>
      <c r="D49" s="369">
        <v>40</v>
      </c>
      <c r="E49" s="363">
        <v>80000</v>
      </c>
      <c r="F49" s="360">
        <f>D49*E49</f>
        <v>3200000</v>
      </c>
      <c r="G49" s="564"/>
    </row>
    <row r="50" spans="1:7" s="74" customFormat="1" ht="19.5" customHeight="1">
      <c r="A50" s="356"/>
      <c r="B50" s="371" t="s">
        <v>20</v>
      </c>
      <c r="C50" s="356" t="s">
        <v>19</v>
      </c>
      <c r="D50" s="369">
        <v>1</v>
      </c>
      <c r="E50" s="363">
        <v>250000</v>
      </c>
      <c r="F50" s="360">
        <f>E50*D50</f>
        <v>250000</v>
      </c>
      <c r="G50" s="564"/>
    </row>
    <row r="51" spans="1:7" s="74" customFormat="1" ht="19.5" customHeight="1">
      <c r="A51" s="356"/>
      <c r="B51" s="371" t="s">
        <v>16</v>
      </c>
      <c r="C51" s="356" t="s">
        <v>13</v>
      </c>
      <c r="D51" s="369">
        <v>1</v>
      </c>
      <c r="E51" s="363">
        <v>800000</v>
      </c>
      <c r="F51" s="360">
        <f>D51*E51</f>
        <v>800000</v>
      </c>
      <c r="G51" s="564"/>
    </row>
    <row r="52" spans="1:7" s="128" customFormat="1" ht="19.5" customHeight="1">
      <c r="A52" s="372"/>
      <c r="B52" s="373" t="s">
        <v>17</v>
      </c>
      <c r="C52" s="372" t="s">
        <v>13</v>
      </c>
      <c r="D52" s="374">
        <v>1</v>
      </c>
      <c r="E52" s="375">
        <v>500000</v>
      </c>
      <c r="F52" s="376">
        <f>D52*E52</f>
        <v>500000</v>
      </c>
      <c r="G52" s="565"/>
    </row>
    <row r="53" spans="1:7" s="74" customFormat="1">
      <c r="C53" s="129"/>
      <c r="D53" s="129"/>
      <c r="G53" s="130"/>
    </row>
    <row r="54" spans="1:7" s="74" customFormat="1">
      <c r="C54" s="129"/>
      <c r="D54" s="129"/>
    </row>
    <row r="55" spans="1:7" s="74" customFormat="1">
      <c r="C55" s="129"/>
      <c r="D55" s="129"/>
    </row>
    <row r="56" spans="1:7" s="74" customFormat="1">
      <c r="C56" s="129"/>
      <c r="D56" s="129"/>
    </row>
    <row r="57" spans="1:7" s="74" customFormat="1">
      <c r="C57" s="129"/>
      <c r="D57" s="129"/>
    </row>
  </sheetData>
  <autoFilter ref="A5:I52">
    <sortState ref="A12:I12">
      <sortCondition ref="B7:B54"/>
    </sortState>
  </autoFilter>
  <mergeCells count="1">
    <mergeCell ref="G48:G52"/>
  </mergeCells>
  <pageMargins left="0.7" right="0" top="0.75" bottom="0.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showZeros="0" workbookViewId="0">
      <selection activeCell="C8" sqref="C8:C9"/>
    </sheetView>
  </sheetViews>
  <sheetFormatPr defaultRowHeight="12.75"/>
  <cols>
    <col min="1" max="1" width="5.375" style="79" customWidth="1"/>
    <col min="2" max="2" width="23.125" style="78" customWidth="1"/>
    <col min="3" max="3" width="5" style="79" customWidth="1"/>
    <col min="4" max="4" width="7.125" style="79" customWidth="1"/>
    <col min="5" max="5" width="9.125" style="78" customWidth="1"/>
    <col min="6" max="6" width="9" style="78" customWidth="1"/>
    <col min="7" max="7" width="9.25" style="78" customWidth="1"/>
    <col min="8" max="8" width="10.75" style="78" customWidth="1"/>
    <col min="9" max="9" width="10.625" style="78" customWidth="1"/>
    <col min="10" max="10" width="9.875" style="78" bestFit="1" customWidth="1"/>
    <col min="11" max="11" width="11.5" style="78" customWidth="1"/>
    <col min="12" max="12" width="21.625" style="78" customWidth="1"/>
    <col min="13" max="13" width="13.25" style="80" bestFit="1" customWidth="1"/>
    <col min="14" max="14" width="13.25" style="88" bestFit="1" customWidth="1"/>
    <col min="15" max="15" width="9.25" style="88" bestFit="1" customWidth="1"/>
    <col min="16" max="16" width="10.125" style="88" bestFit="1" customWidth="1"/>
    <col min="17" max="256" width="9" style="78"/>
    <col min="257" max="257" width="7.25" style="78" customWidth="1"/>
    <col min="258" max="258" width="27.375" style="78" customWidth="1"/>
    <col min="259" max="259" width="9.375" style="78" customWidth="1"/>
    <col min="260" max="260" width="8.625" style="78" customWidth="1"/>
    <col min="261" max="261" width="9.75" style="78" customWidth="1"/>
    <col min="262" max="262" width="11.375" style="78" bestFit="1" customWidth="1"/>
    <col min="263" max="263" width="9.5" style="78" bestFit="1" customWidth="1"/>
    <col min="264" max="264" width="11.75" style="78" customWidth="1"/>
    <col min="265" max="265" width="12.375" style="78" bestFit="1" customWidth="1"/>
    <col min="266" max="266" width="11" style="78" customWidth="1"/>
    <col min="267" max="267" width="12.375" style="78" customWidth="1"/>
    <col min="268" max="268" width="27.25" style="78" customWidth="1"/>
    <col min="269" max="270" width="13.125" style="78" bestFit="1" customWidth="1"/>
    <col min="271" max="512" width="9" style="78"/>
    <col min="513" max="513" width="7.25" style="78" customWidth="1"/>
    <col min="514" max="514" width="27.375" style="78" customWidth="1"/>
    <col min="515" max="515" width="9.375" style="78" customWidth="1"/>
    <col min="516" max="516" width="8.625" style="78" customWidth="1"/>
    <col min="517" max="517" width="9.75" style="78" customWidth="1"/>
    <col min="518" max="518" width="11.375" style="78" bestFit="1" customWidth="1"/>
    <col min="519" max="519" width="9.5" style="78" bestFit="1" customWidth="1"/>
    <col min="520" max="520" width="11.75" style="78" customWidth="1"/>
    <col min="521" max="521" width="12.375" style="78" bestFit="1" customWidth="1"/>
    <col min="522" max="522" width="11" style="78" customWidth="1"/>
    <col min="523" max="523" width="12.375" style="78" customWidth="1"/>
    <col min="524" max="524" width="27.25" style="78" customWidth="1"/>
    <col min="525" max="526" width="13.125" style="78" bestFit="1" customWidth="1"/>
    <col min="527" max="768" width="9" style="78"/>
    <col min="769" max="769" width="7.25" style="78" customWidth="1"/>
    <col min="770" max="770" width="27.375" style="78" customWidth="1"/>
    <col min="771" max="771" width="9.375" style="78" customWidth="1"/>
    <col min="772" max="772" width="8.625" style="78" customWidth="1"/>
    <col min="773" max="773" width="9.75" style="78" customWidth="1"/>
    <col min="774" max="774" width="11.375" style="78" bestFit="1" customWidth="1"/>
    <col min="775" max="775" width="9.5" style="78" bestFit="1" customWidth="1"/>
    <col min="776" max="776" width="11.75" style="78" customWidth="1"/>
    <col min="777" max="777" width="12.375" style="78" bestFit="1" customWidth="1"/>
    <col min="778" max="778" width="11" style="78" customWidth="1"/>
    <col min="779" max="779" width="12.375" style="78" customWidth="1"/>
    <col min="780" max="780" width="27.25" style="78" customWidth="1"/>
    <col min="781" max="782" width="13.125" style="78" bestFit="1" customWidth="1"/>
    <col min="783" max="1024" width="9" style="78"/>
    <col min="1025" max="1025" width="7.25" style="78" customWidth="1"/>
    <col min="1026" max="1026" width="27.375" style="78" customWidth="1"/>
    <col min="1027" max="1027" width="9.375" style="78" customWidth="1"/>
    <col min="1028" max="1028" width="8.625" style="78" customWidth="1"/>
    <col min="1029" max="1029" width="9.75" style="78" customWidth="1"/>
    <col min="1030" max="1030" width="11.375" style="78" bestFit="1" customWidth="1"/>
    <col min="1031" max="1031" width="9.5" style="78" bestFit="1" customWidth="1"/>
    <col min="1032" max="1032" width="11.75" style="78" customWidth="1"/>
    <col min="1033" max="1033" width="12.375" style="78" bestFit="1" customWidth="1"/>
    <col min="1034" max="1034" width="11" style="78" customWidth="1"/>
    <col min="1035" max="1035" width="12.375" style="78" customWidth="1"/>
    <col min="1036" max="1036" width="27.25" style="78" customWidth="1"/>
    <col min="1037" max="1038" width="13.125" style="78" bestFit="1" customWidth="1"/>
    <col min="1039" max="1280" width="9" style="78"/>
    <col min="1281" max="1281" width="7.25" style="78" customWidth="1"/>
    <col min="1282" max="1282" width="27.375" style="78" customWidth="1"/>
    <col min="1283" max="1283" width="9.375" style="78" customWidth="1"/>
    <col min="1284" max="1284" width="8.625" style="78" customWidth="1"/>
    <col min="1285" max="1285" width="9.75" style="78" customWidth="1"/>
    <col min="1286" max="1286" width="11.375" style="78" bestFit="1" customWidth="1"/>
    <col min="1287" max="1287" width="9.5" style="78" bestFit="1" customWidth="1"/>
    <col min="1288" max="1288" width="11.75" style="78" customWidth="1"/>
    <col min="1289" max="1289" width="12.375" style="78" bestFit="1" customWidth="1"/>
    <col min="1290" max="1290" width="11" style="78" customWidth="1"/>
    <col min="1291" max="1291" width="12.375" style="78" customWidth="1"/>
    <col min="1292" max="1292" width="27.25" style="78" customWidth="1"/>
    <col min="1293" max="1294" width="13.125" style="78" bestFit="1" customWidth="1"/>
    <col min="1295" max="1536" width="9" style="78"/>
    <col min="1537" max="1537" width="7.25" style="78" customWidth="1"/>
    <col min="1538" max="1538" width="27.375" style="78" customWidth="1"/>
    <col min="1539" max="1539" width="9.375" style="78" customWidth="1"/>
    <col min="1540" max="1540" width="8.625" style="78" customWidth="1"/>
    <col min="1541" max="1541" width="9.75" style="78" customWidth="1"/>
    <col min="1542" max="1542" width="11.375" style="78" bestFit="1" customWidth="1"/>
    <col min="1543" max="1543" width="9.5" style="78" bestFit="1" customWidth="1"/>
    <col min="1544" max="1544" width="11.75" style="78" customWidth="1"/>
    <col min="1545" max="1545" width="12.375" style="78" bestFit="1" customWidth="1"/>
    <col min="1546" max="1546" width="11" style="78" customWidth="1"/>
    <col min="1547" max="1547" width="12.375" style="78" customWidth="1"/>
    <col min="1548" max="1548" width="27.25" style="78" customWidth="1"/>
    <col min="1549" max="1550" width="13.125" style="78" bestFit="1" customWidth="1"/>
    <col min="1551" max="1792" width="9" style="78"/>
    <col min="1793" max="1793" width="7.25" style="78" customWidth="1"/>
    <col min="1794" max="1794" width="27.375" style="78" customWidth="1"/>
    <col min="1795" max="1795" width="9.375" style="78" customWidth="1"/>
    <col min="1796" max="1796" width="8.625" style="78" customWidth="1"/>
    <col min="1797" max="1797" width="9.75" style="78" customWidth="1"/>
    <col min="1798" max="1798" width="11.375" style="78" bestFit="1" customWidth="1"/>
    <col min="1799" max="1799" width="9.5" style="78" bestFit="1" customWidth="1"/>
    <col min="1800" max="1800" width="11.75" style="78" customWidth="1"/>
    <col min="1801" max="1801" width="12.375" style="78" bestFit="1" customWidth="1"/>
    <col min="1802" max="1802" width="11" style="78" customWidth="1"/>
    <col min="1803" max="1803" width="12.375" style="78" customWidth="1"/>
    <col min="1804" max="1804" width="27.25" style="78" customWidth="1"/>
    <col min="1805" max="1806" width="13.125" style="78" bestFit="1" customWidth="1"/>
    <col min="1807" max="2048" width="9" style="78"/>
    <col min="2049" max="2049" width="7.25" style="78" customWidth="1"/>
    <col min="2050" max="2050" width="27.375" style="78" customWidth="1"/>
    <col min="2051" max="2051" width="9.375" style="78" customWidth="1"/>
    <col min="2052" max="2052" width="8.625" style="78" customWidth="1"/>
    <col min="2053" max="2053" width="9.75" style="78" customWidth="1"/>
    <col min="2054" max="2054" width="11.375" style="78" bestFit="1" customWidth="1"/>
    <col min="2055" max="2055" width="9.5" style="78" bestFit="1" customWidth="1"/>
    <col min="2056" max="2056" width="11.75" style="78" customWidth="1"/>
    <col min="2057" max="2057" width="12.375" style="78" bestFit="1" customWidth="1"/>
    <col min="2058" max="2058" width="11" style="78" customWidth="1"/>
    <col min="2059" max="2059" width="12.375" style="78" customWidth="1"/>
    <col min="2060" max="2060" width="27.25" style="78" customWidth="1"/>
    <col min="2061" max="2062" width="13.125" style="78" bestFit="1" customWidth="1"/>
    <col min="2063" max="2304" width="9" style="78"/>
    <col min="2305" max="2305" width="7.25" style="78" customWidth="1"/>
    <col min="2306" max="2306" width="27.375" style="78" customWidth="1"/>
    <col min="2307" max="2307" width="9.375" style="78" customWidth="1"/>
    <col min="2308" max="2308" width="8.625" style="78" customWidth="1"/>
    <col min="2309" max="2309" width="9.75" style="78" customWidth="1"/>
    <col min="2310" max="2310" width="11.375" style="78" bestFit="1" customWidth="1"/>
    <col min="2311" max="2311" width="9.5" style="78" bestFit="1" customWidth="1"/>
    <col min="2312" max="2312" width="11.75" style="78" customWidth="1"/>
    <col min="2313" max="2313" width="12.375" style="78" bestFit="1" customWidth="1"/>
    <col min="2314" max="2314" width="11" style="78" customWidth="1"/>
    <col min="2315" max="2315" width="12.375" style="78" customWidth="1"/>
    <col min="2316" max="2316" width="27.25" style="78" customWidth="1"/>
    <col min="2317" max="2318" width="13.125" style="78" bestFit="1" customWidth="1"/>
    <col min="2319" max="2560" width="9" style="78"/>
    <col min="2561" max="2561" width="7.25" style="78" customWidth="1"/>
    <col min="2562" max="2562" width="27.375" style="78" customWidth="1"/>
    <col min="2563" max="2563" width="9.375" style="78" customWidth="1"/>
    <col min="2564" max="2564" width="8.625" style="78" customWidth="1"/>
    <col min="2565" max="2565" width="9.75" style="78" customWidth="1"/>
    <col min="2566" max="2566" width="11.375" style="78" bestFit="1" customWidth="1"/>
    <col min="2567" max="2567" width="9.5" style="78" bestFit="1" customWidth="1"/>
    <col min="2568" max="2568" width="11.75" style="78" customWidth="1"/>
    <col min="2569" max="2569" width="12.375" style="78" bestFit="1" customWidth="1"/>
    <col min="2570" max="2570" width="11" style="78" customWidth="1"/>
    <col min="2571" max="2571" width="12.375" style="78" customWidth="1"/>
    <col min="2572" max="2572" width="27.25" style="78" customWidth="1"/>
    <col min="2573" max="2574" width="13.125" style="78" bestFit="1" customWidth="1"/>
    <col min="2575" max="2816" width="9" style="78"/>
    <col min="2817" max="2817" width="7.25" style="78" customWidth="1"/>
    <col min="2818" max="2818" width="27.375" style="78" customWidth="1"/>
    <col min="2819" max="2819" width="9.375" style="78" customWidth="1"/>
    <col min="2820" max="2820" width="8.625" style="78" customWidth="1"/>
    <col min="2821" max="2821" width="9.75" style="78" customWidth="1"/>
    <col min="2822" max="2822" width="11.375" style="78" bestFit="1" customWidth="1"/>
    <col min="2823" max="2823" width="9.5" style="78" bestFit="1" customWidth="1"/>
    <col min="2824" max="2824" width="11.75" style="78" customWidth="1"/>
    <col min="2825" max="2825" width="12.375" style="78" bestFit="1" customWidth="1"/>
    <col min="2826" max="2826" width="11" style="78" customWidth="1"/>
    <col min="2827" max="2827" width="12.375" style="78" customWidth="1"/>
    <col min="2828" max="2828" width="27.25" style="78" customWidth="1"/>
    <col min="2829" max="2830" width="13.125" style="78" bestFit="1" customWidth="1"/>
    <col min="2831" max="3072" width="9" style="78"/>
    <col min="3073" max="3073" width="7.25" style="78" customWidth="1"/>
    <col min="3074" max="3074" width="27.375" style="78" customWidth="1"/>
    <col min="3075" max="3075" width="9.375" style="78" customWidth="1"/>
    <col min="3076" max="3076" width="8.625" style="78" customWidth="1"/>
    <col min="3077" max="3077" width="9.75" style="78" customWidth="1"/>
    <col min="3078" max="3078" width="11.375" style="78" bestFit="1" customWidth="1"/>
    <col min="3079" max="3079" width="9.5" style="78" bestFit="1" customWidth="1"/>
    <col min="3080" max="3080" width="11.75" style="78" customWidth="1"/>
    <col min="3081" max="3081" width="12.375" style="78" bestFit="1" customWidth="1"/>
    <col min="3082" max="3082" width="11" style="78" customWidth="1"/>
    <col min="3083" max="3083" width="12.375" style="78" customWidth="1"/>
    <col min="3084" max="3084" width="27.25" style="78" customWidth="1"/>
    <col min="3085" max="3086" width="13.125" style="78" bestFit="1" customWidth="1"/>
    <col min="3087" max="3328" width="9" style="78"/>
    <col min="3329" max="3329" width="7.25" style="78" customWidth="1"/>
    <col min="3330" max="3330" width="27.375" style="78" customWidth="1"/>
    <col min="3331" max="3331" width="9.375" style="78" customWidth="1"/>
    <col min="3332" max="3332" width="8.625" style="78" customWidth="1"/>
    <col min="3333" max="3333" width="9.75" style="78" customWidth="1"/>
    <col min="3334" max="3334" width="11.375" style="78" bestFit="1" customWidth="1"/>
    <col min="3335" max="3335" width="9.5" style="78" bestFit="1" customWidth="1"/>
    <col min="3336" max="3336" width="11.75" style="78" customWidth="1"/>
    <col min="3337" max="3337" width="12.375" style="78" bestFit="1" customWidth="1"/>
    <col min="3338" max="3338" width="11" style="78" customWidth="1"/>
    <col min="3339" max="3339" width="12.375" style="78" customWidth="1"/>
    <col min="3340" max="3340" width="27.25" style="78" customWidth="1"/>
    <col min="3341" max="3342" width="13.125" style="78" bestFit="1" customWidth="1"/>
    <col min="3343" max="3584" width="9" style="78"/>
    <col min="3585" max="3585" width="7.25" style="78" customWidth="1"/>
    <col min="3586" max="3586" width="27.375" style="78" customWidth="1"/>
    <col min="3587" max="3587" width="9.375" style="78" customWidth="1"/>
    <col min="3588" max="3588" width="8.625" style="78" customWidth="1"/>
    <col min="3589" max="3589" width="9.75" style="78" customWidth="1"/>
    <col min="3590" max="3590" width="11.375" style="78" bestFit="1" customWidth="1"/>
    <col min="3591" max="3591" width="9.5" style="78" bestFit="1" customWidth="1"/>
    <col min="3592" max="3592" width="11.75" style="78" customWidth="1"/>
    <col min="3593" max="3593" width="12.375" style="78" bestFit="1" customWidth="1"/>
    <col min="3594" max="3594" width="11" style="78" customWidth="1"/>
    <col min="3595" max="3595" width="12.375" style="78" customWidth="1"/>
    <col min="3596" max="3596" width="27.25" style="78" customWidth="1"/>
    <col min="3597" max="3598" width="13.125" style="78" bestFit="1" customWidth="1"/>
    <col min="3599" max="3840" width="9" style="78"/>
    <col min="3841" max="3841" width="7.25" style="78" customWidth="1"/>
    <col min="3842" max="3842" width="27.375" style="78" customWidth="1"/>
    <col min="3843" max="3843" width="9.375" style="78" customWidth="1"/>
    <col min="3844" max="3844" width="8.625" style="78" customWidth="1"/>
    <col min="3845" max="3845" width="9.75" style="78" customWidth="1"/>
    <col min="3846" max="3846" width="11.375" style="78" bestFit="1" customWidth="1"/>
    <col min="3847" max="3847" width="9.5" style="78" bestFit="1" customWidth="1"/>
    <col min="3848" max="3848" width="11.75" style="78" customWidth="1"/>
    <col min="3849" max="3849" width="12.375" style="78" bestFit="1" customWidth="1"/>
    <col min="3850" max="3850" width="11" style="78" customWidth="1"/>
    <col min="3851" max="3851" width="12.375" style="78" customWidth="1"/>
    <col min="3852" max="3852" width="27.25" style="78" customWidth="1"/>
    <col min="3853" max="3854" width="13.125" style="78" bestFit="1" customWidth="1"/>
    <col min="3855" max="4096" width="9" style="78"/>
    <col min="4097" max="4097" width="7.25" style="78" customWidth="1"/>
    <col min="4098" max="4098" width="27.375" style="78" customWidth="1"/>
    <col min="4099" max="4099" width="9.375" style="78" customWidth="1"/>
    <col min="4100" max="4100" width="8.625" style="78" customWidth="1"/>
    <col min="4101" max="4101" width="9.75" style="78" customWidth="1"/>
    <col min="4102" max="4102" width="11.375" style="78" bestFit="1" customWidth="1"/>
    <col min="4103" max="4103" width="9.5" style="78" bestFit="1" customWidth="1"/>
    <col min="4104" max="4104" width="11.75" style="78" customWidth="1"/>
    <col min="4105" max="4105" width="12.375" style="78" bestFit="1" customWidth="1"/>
    <col min="4106" max="4106" width="11" style="78" customWidth="1"/>
    <col min="4107" max="4107" width="12.375" style="78" customWidth="1"/>
    <col min="4108" max="4108" width="27.25" style="78" customWidth="1"/>
    <col min="4109" max="4110" width="13.125" style="78" bestFit="1" customWidth="1"/>
    <col min="4111" max="4352" width="9" style="78"/>
    <col min="4353" max="4353" width="7.25" style="78" customWidth="1"/>
    <col min="4354" max="4354" width="27.375" style="78" customWidth="1"/>
    <col min="4355" max="4355" width="9.375" style="78" customWidth="1"/>
    <col min="4356" max="4356" width="8.625" style="78" customWidth="1"/>
    <col min="4357" max="4357" width="9.75" style="78" customWidth="1"/>
    <col min="4358" max="4358" width="11.375" style="78" bestFit="1" customWidth="1"/>
    <col min="4359" max="4359" width="9.5" style="78" bestFit="1" customWidth="1"/>
    <col min="4360" max="4360" width="11.75" style="78" customWidth="1"/>
    <col min="4361" max="4361" width="12.375" style="78" bestFit="1" customWidth="1"/>
    <col min="4362" max="4362" width="11" style="78" customWidth="1"/>
    <col min="4363" max="4363" width="12.375" style="78" customWidth="1"/>
    <col min="4364" max="4364" width="27.25" style="78" customWidth="1"/>
    <col min="4365" max="4366" width="13.125" style="78" bestFit="1" customWidth="1"/>
    <col min="4367" max="4608" width="9" style="78"/>
    <col min="4609" max="4609" width="7.25" style="78" customWidth="1"/>
    <col min="4610" max="4610" width="27.375" style="78" customWidth="1"/>
    <col min="4611" max="4611" width="9.375" style="78" customWidth="1"/>
    <col min="4612" max="4612" width="8.625" style="78" customWidth="1"/>
    <col min="4613" max="4613" width="9.75" style="78" customWidth="1"/>
    <col min="4614" max="4614" width="11.375" style="78" bestFit="1" customWidth="1"/>
    <col min="4615" max="4615" width="9.5" style="78" bestFit="1" customWidth="1"/>
    <col min="4616" max="4616" width="11.75" style="78" customWidth="1"/>
    <col min="4617" max="4617" width="12.375" style="78" bestFit="1" customWidth="1"/>
    <col min="4618" max="4618" width="11" style="78" customWidth="1"/>
    <col min="4619" max="4619" width="12.375" style="78" customWidth="1"/>
    <col min="4620" max="4620" width="27.25" style="78" customWidth="1"/>
    <col min="4621" max="4622" width="13.125" style="78" bestFit="1" customWidth="1"/>
    <col min="4623" max="4864" width="9" style="78"/>
    <col min="4865" max="4865" width="7.25" style="78" customWidth="1"/>
    <col min="4866" max="4866" width="27.375" style="78" customWidth="1"/>
    <col min="4867" max="4867" width="9.375" style="78" customWidth="1"/>
    <col min="4868" max="4868" width="8.625" style="78" customWidth="1"/>
    <col min="4869" max="4869" width="9.75" style="78" customWidth="1"/>
    <col min="4870" max="4870" width="11.375" style="78" bestFit="1" customWidth="1"/>
    <col min="4871" max="4871" width="9.5" style="78" bestFit="1" customWidth="1"/>
    <col min="4872" max="4872" width="11.75" style="78" customWidth="1"/>
    <col min="4873" max="4873" width="12.375" style="78" bestFit="1" customWidth="1"/>
    <col min="4874" max="4874" width="11" style="78" customWidth="1"/>
    <col min="4875" max="4875" width="12.375" style="78" customWidth="1"/>
    <col min="4876" max="4876" width="27.25" style="78" customWidth="1"/>
    <col min="4877" max="4878" width="13.125" style="78" bestFit="1" customWidth="1"/>
    <col min="4879" max="5120" width="9" style="78"/>
    <col min="5121" max="5121" width="7.25" style="78" customWidth="1"/>
    <col min="5122" max="5122" width="27.375" style="78" customWidth="1"/>
    <col min="5123" max="5123" width="9.375" style="78" customWidth="1"/>
    <col min="5124" max="5124" width="8.625" style="78" customWidth="1"/>
    <col min="5125" max="5125" width="9.75" style="78" customWidth="1"/>
    <col min="5126" max="5126" width="11.375" style="78" bestFit="1" customWidth="1"/>
    <col min="5127" max="5127" width="9.5" style="78" bestFit="1" customWidth="1"/>
    <col min="5128" max="5128" width="11.75" style="78" customWidth="1"/>
    <col min="5129" max="5129" width="12.375" style="78" bestFit="1" customWidth="1"/>
    <col min="5130" max="5130" width="11" style="78" customWidth="1"/>
    <col min="5131" max="5131" width="12.375" style="78" customWidth="1"/>
    <col min="5132" max="5132" width="27.25" style="78" customWidth="1"/>
    <col min="5133" max="5134" width="13.125" style="78" bestFit="1" customWidth="1"/>
    <col min="5135" max="5376" width="9" style="78"/>
    <col min="5377" max="5377" width="7.25" style="78" customWidth="1"/>
    <col min="5378" max="5378" width="27.375" style="78" customWidth="1"/>
    <col min="5379" max="5379" width="9.375" style="78" customWidth="1"/>
    <col min="5380" max="5380" width="8.625" style="78" customWidth="1"/>
    <col min="5381" max="5381" width="9.75" style="78" customWidth="1"/>
    <col min="5382" max="5382" width="11.375" style="78" bestFit="1" customWidth="1"/>
    <col min="5383" max="5383" width="9.5" style="78" bestFit="1" customWidth="1"/>
    <col min="5384" max="5384" width="11.75" style="78" customWidth="1"/>
    <col min="5385" max="5385" width="12.375" style="78" bestFit="1" customWidth="1"/>
    <col min="5386" max="5386" width="11" style="78" customWidth="1"/>
    <col min="5387" max="5387" width="12.375" style="78" customWidth="1"/>
    <col min="5388" max="5388" width="27.25" style="78" customWidth="1"/>
    <col min="5389" max="5390" width="13.125" style="78" bestFit="1" customWidth="1"/>
    <col min="5391" max="5632" width="9" style="78"/>
    <col min="5633" max="5633" width="7.25" style="78" customWidth="1"/>
    <col min="5634" max="5634" width="27.375" style="78" customWidth="1"/>
    <col min="5635" max="5635" width="9.375" style="78" customWidth="1"/>
    <col min="5636" max="5636" width="8.625" style="78" customWidth="1"/>
    <col min="5637" max="5637" width="9.75" style="78" customWidth="1"/>
    <col min="5638" max="5638" width="11.375" style="78" bestFit="1" customWidth="1"/>
    <col min="5639" max="5639" width="9.5" style="78" bestFit="1" customWidth="1"/>
    <col min="5640" max="5640" width="11.75" style="78" customWidth="1"/>
    <col min="5641" max="5641" width="12.375" style="78" bestFit="1" customWidth="1"/>
    <col min="5642" max="5642" width="11" style="78" customWidth="1"/>
    <col min="5643" max="5643" width="12.375" style="78" customWidth="1"/>
    <col min="5644" max="5644" width="27.25" style="78" customWidth="1"/>
    <col min="5645" max="5646" width="13.125" style="78" bestFit="1" customWidth="1"/>
    <col min="5647" max="5888" width="9" style="78"/>
    <col min="5889" max="5889" width="7.25" style="78" customWidth="1"/>
    <col min="5890" max="5890" width="27.375" style="78" customWidth="1"/>
    <col min="5891" max="5891" width="9.375" style="78" customWidth="1"/>
    <col min="5892" max="5892" width="8.625" style="78" customWidth="1"/>
    <col min="5893" max="5893" width="9.75" style="78" customWidth="1"/>
    <col min="5894" max="5894" width="11.375" style="78" bestFit="1" customWidth="1"/>
    <col min="5895" max="5895" width="9.5" style="78" bestFit="1" customWidth="1"/>
    <col min="5896" max="5896" width="11.75" style="78" customWidth="1"/>
    <col min="5897" max="5897" width="12.375" style="78" bestFit="1" customWidth="1"/>
    <col min="5898" max="5898" width="11" style="78" customWidth="1"/>
    <col min="5899" max="5899" width="12.375" style="78" customWidth="1"/>
    <col min="5900" max="5900" width="27.25" style="78" customWidth="1"/>
    <col min="5901" max="5902" width="13.125" style="78" bestFit="1" customWidth="1"/>
    <col min="5903" max="6144" width="9" style="78"/>
    <col min="6145" max="6145" width="7.25" style="78" customWidth="1"/>
    <col min="6146" max="6146" width="27.375" style="78" customWidth="1"/>
    <col min="6147" max="6147" width="9.375" style="78" customWidth="1"/>
    <col min="6148" max="6148" width="8.625" style="78" customWidth="1"/>
    <col min="6149" max="6149" width="9.75" style="78" customWidth="1"/>
    <col min="6150" max="6150" width="11.375" style="78" bestFit="1" customWidth="1"/>
    <col min="6151" max="6151" width="9.5" style="78" bestFit="1" customWidth="1"/>
    <col min="6152" max="6152" width="11.75" style="78" customWidth="1"/>
    <col min="6153" max="6153" width="12.375" style="78" bestFit="1" customWidth="1"/>
    <col min="6154" max="6154" width="11" style="78" customWidth="1"/>
    <col min="6155" max="6155" width="12.375" style="78" customWidth="1"/>
    <col min="6156" max="6156" width="27.25" style="78" customWidth="1"/>
    <col min="6157" max="6158" width="13.125" style="78" bestFit="1" customWidth="1"/>
    <col min="6159" max="6400" width="9" style="78"/>
    <col min="6401" max="6401" width="7.25" style="78" customWidth="1"/>
    <col min="6402" max="6402" width="27.375" style="78" customWidth="1"/>
    <col min="6403" max="6403" width="9.375" style="78" customWidth="1"/>
    <col min="6404" max="6404" width="8.625" style="78" customWidth="1"/>
    <col min="6405" max="6405" width="9.75" style="78" customWidth="1"/>
    <col min="6406" max="6406" width="11.375" style="78" bestFit="1" customWidth="1"/>
    <col min="6407" max="6407" width="9.5" style="78" bestFit="1" customWidth="1"/>
    <col min="6408" max="6408" width="11.75" style="78" customWidth="1"/>
    <col min="6409" max="6409" width="12.375" style="78" bestFit="1" customWidth="1"/>
    <col min="6410" max="6410" width="11" style="78" customWidth="1"/>
    <col min="6411" max="6411" width="12.375" style="78" customWidth="1"/>
    <col min="6412" max="6412" width="27.25" style="78" customWidth="1"/>
    <col min="6413" max="6414" width="13.125" style="78" bestFit="1" customWidth="1"/>
    <col min="6415" max="6656" width="9" style="78"/>
    <col min="6657" max="6657" width="7.25" style="78" customWidth="1"/>
    <col min="6658" max="6658" width="27.375" style="78" customWidth="1"/>
    <col min="6659" max="6659" width="9.375" style="78" customWidth="1"/>
    <col min="6660" max="6660" width="8.625" style="78" customWidth="1"/>
    <col min="6661" max="6661" width="9.75" style="78" customWidth="1"/>
    <col min="6662" max="6662" width="11.375" style="78" bestFit="1" customWidth="1"/>
    <col min="6663" max="6663" width="9.5" style="78" bestFit="1" customWidth="1"/>
    <col min="6664" max="6664" width="11.75" style="78" customWidth="1"/>
    <col min="6665" max="6665" width="12.375" style="78" bestFit="1" customWidth="1"/>
    <col min="6666" max="6666" width="11" style="78" customWidth="1"/>
    <col min="6667" max="6667" width="12.375" style="78" customWidth="1"/>
    <col min="6668" max="6668" width="27.25" style="78" customWidth="1"/>
    <col min="6669" max="6670" width="13.125" style="78" bestFit="1" customWidth="1"/>
    <col min="6671" max="6912" width="9" style="78"/>
    <col min="6913" max="6913" width="7.25" style="78" customWidth="1"/>
    <col min="6914" max="6914" width="27.375" style="78" customWidth="1"/>
    <col min="6915" max="6915" width="9.375" style="78" customWidth="1"/>
    <col min="6916" max="6916" width="8.625" style="78" customWidth="1"/>
    <col min="6917" max="6917" width="9.75" style="78" customWidth="1"/>
    <col min="6918" max="6918" width="11.375" style="78" bestFit="1" customWidth="1"/>
    <col min="6919" max="6919" width="9.5" style="78" bestFit="1" customWidth="1"/>
    <col min="6920" max="6920" width="11.75" style="78" customWidth="1"/>
    <col min="6921" max="6921" width="12.375" style="78" bestFit="1" customWidth="1"/>
    <col min="6922" max="6922" width="11" style="78" customWidth="1"/>
    <col min="6923" max="6923" width="12.375" style="78" customWidth="1"/>
    <col min="6924" max="6924" width="27.25" style="78" customWidth="1"/>
    <col min="6925" max="6926" width="13.125" style="78" bestFit="1" customWidth="1"/>
    <col min="6927" max="7168" width="9" style="78"/>
    <col min="7169" max="7169" width="7.25" style="78" customWidth="1"/>
    <col min="7170" max="7170" width="27.375" style="78" customWidth="1"/>
    <col min="7171" max="7171" width="9.375" style="78" customWidth="1"/>
    <col min="7172" max="7172" width="8.625" style="78" customWidth="1"/>
    <col min="7173" max="7173" width="9.75" style="78" customWidth="1"/>
    <col min="7174" max="7174" width="11.375" style="78" bestFit="1" customWidth="1"/>
    <col min="7175" max="7175" width="9.5" style="78" bestFit="1" customWidth="1"/>
    <col min="7176" max="7176" width="11.75" style="78" customWidth="1"/>
    <col min="7177" max="7177" width="12.375" style="78" bestFit="1" customWidth="1"/>
    <col min="7178" max="7178" width="11" style="78" customWidth="1"/>
    <col min="7179" max="7179" width="12.375" style="78" customWidth="1"/>
    <col min="7180" max="7180" width="27.25" style="78" customWidth="1"/>
    <col min="7181" max="7182" width="13.125" style="78" bestFit="1" customWidth="1"/>
    <col min="7183" max="7424" width="9" style="78"/>
    <col min="7425" max="7425" width="7.25" style="78" customWidth="1"/>
    <col min="7426" max="7426" width="27.375" style="78" customWidth="1"/>
    <col min="7427" max="7427" width="9.375" style="78" customWidth="1"/>
    <col min="7428" max="7428" width="8.625" style="78" customWidth="1"/>
    <col min="7429" max="7429" width="9.75" style="78" customWidth="1"/>
    <col min="7430" max="7430" width="11.375" style="78" bestFit="1" customWidth="1"/>
    <col min="7431" max="7431" width="9.5" style="78" bestFit="1" customWidth="1"/>
    <col min="7432" max="7432" width="11.75" style="78" customWidth="1"/>
    <col min="7433" max="7433" width="12.375" style="78" bestFit="1" customWidth="1"/>
    <col min="7434" max="7434" width="11" style="78" customWidth="1"/>
    <col min="7435" max="7435" width="12.375" style="78" customWidth="1"/>
    <col min="7436" max="7436" width="27.25" style="78" customWidth="1"/>
    <col min="7437" max="7438" width="13.125" style="78" bestFit="1" customWidth="1"/>
    <col min="7439" max="7680" width="9" style="78"/>
    <col min="7681" max="7681" width="7.25" style="78" customWidth="1"/>
    <col min="7682" max="7682" width="27.375" style="78" customWidth="1"/>
    <col min="7683" max="7683" width="9.375" style="78" customWidth="1"/>
    <col min="7684" max="7684" width="8.625" style="78" customWidth="1"/>
    <col min="7685" max="7685" width="9.75" style="78" customWidth="1"/>
    <col min="7686" max="7686" width="11.375" style="78" bestFit="1" customWidth="1"/>
    <col min="7687" max="7687" width="9.5" style="78" bestFit="1" customWidth="1"/>
    <col min="7688" max="7688" width="11.75" style="78" customWidth="1"/>
    <col min="7689" max="7689" width="12.375" style="78" bestFit="1" customWidth="1"/>
    <col min="7690" max="7690" width="11" style="78" customWidth="1"/>
    <col min="7691" max="7691" width="12.375" style="78" customWidth="1"/>
    <col min="7692" max="7692" width="27.25" style="78" customWidth="1"/>
    <col min="7693" max="7694" width="13.125" style="78" bestFit="1" customWidth="1"/>
    <col min="7695" max="7936" width="9" style="78"/>
    <col min="7937" max="7937" width="7.25" style="78" customWidth="1"/>
    <col min="7938" max="7938" width="27.375" style="78" customWidth="1"/>
    <col min="7939" max="7939" width="9.375" style="78" customWidth="1"/>
    <col min="7940" max="7940" width="8.625" style="78" customWidth="1"/>
    <col min="7941" max="7941" width="9.75" style="78" customWidth="1"/>
    <col min="7942" max="7942" width="11.375" style="78" bestFit="1" customWidth="1"/>
    <col min="7943" max="7943" width="9.5" style="78" bestFit="1" customWidth="1"/>
    <col min="7944" max="7944" width="11.75" style="78" customWidth="1"/>
    <col min="7945" max="7945" width="12.375" style="78" bestFit="1" customWidth="1"/>
    <col min="7946" max="7946" width="11" style="78" customWidth="1"/>
    <col min="7947" max="7947" width="12.375" style="78" customWidth="1"/>
    <col min="7948" max="7948" width="27.25" style="78" customWidth="1"/>
    <col min="7949" max="7950" width="13.125" style="78" bestFit="1" customWidth="1"/>
    <col min="7951" max="8192" width="9" style="78"/>
    <col min="8193" max="8193" width="7.25" style="78" customWidth="1"/>
    <col min="8194" max="8194" width="27.375" style="78" customWidth="1"/>
    <col min="8195" max="8195" width="9.375" style="78" customWidth="1"/>
    <col min="8196" max="8196" width="8.625" style="78" customWidth="1"/>
    <col min="8197" max="8197" width="9.75" style="78" customWidth="1"/>
    <col min="8198" max="8198" width="11.375" style="78" bestFit="1" customWidth="1"/>
    <col min="8199" max="8199" width="9.5" style="78" bestFit="1" customWidth="1"/>
    <col min="8200" max="8200" width="11.75" style="78" customWidth="1"/>
    <col min="8201" max="8201" width="12.375" style="78" bestFit="1" customWidth="1"/>
    <col min="8202" max="8202" width="11" style="78" customWidth="1"/>
    <col min="8203" max="8203" width="12.375" style="78" customWidth="1"/>
    <col min="8204" max="8204" width="27.25" style="78" customWidth="1"/>
    <col min="8205" max="8206" width="13.125" style="78" bestFit="1" customWidth="1"/>
    <col min="8207" max="8448" width="9" style="78"/>
    <col min="8449" max="8449" width="7.25" style="78" customWidth="1"/>
    <col min="8450" max="8450" width="27.375" style="78" customWidth="1"/>
    <col min="8451" max="8451" width="9.375" style="78" customWidth="1"/>
    <col min="8452" max="8452" width="8.625" style="78" customWidth="1"/>
    <col min="8453" max="8453" width="9.75" style="78" customWidth="1"/>
    <col min="8454" max="8454" width="11.375" style="78" bestFit="1" customWidth="1"/>
    <col min="8455" max="8455" width="9.5" style="78" bestFit="1" customWidth="1"/>
    <col min="8456" max="8456" width="11.75" style="78" customWidth="1"/>
    <col min="8457" max="8457" width="12.375" style="78" bestFit="1" customWidth="1"/>
    <col min="8458" max="8458" width="11" style="78" customWidth="1"/>
    <col min="8459" max="8459" width="12.375" style="78" customWidth="1"/>
    <col min="8460" max="8460" width="27.25" style="78" customWidth="1"/>
    <col min="8461" max="8462" width="13.125" style="78" bestFit="1" customWidth="1"/>
    <col min="8463" max="8704" width="9" style="78"/>
    <col min="8705" max="8705" width="7.25" style="78" customWidth="1"/>
    <col min="8706" max="8706" width="27.375" style="78" customWidth="1"/>
    <col min="8707" max="8707" width="9.375" style="78" customWidth="1"/>
    <col min="8708" max="8708" width="8.625" style="78" customWidth="1"/>
    <col min="8709" max="8709" width="9.75" style="78" customWidth="1"/>
    <col min="8710" max="8710" width="11.375" style="78" bestFit="1" customWidth="1"/>
    <col min="8711" max="8711" width="9.5" style="78" bestFit="1" customWidth="1"/>
    <col min="8712" max="8712" width="11.75" style="78" customWidth="1"/>
    <col min="8713" max="8713" width="12.375" style="78" bestFit="1" customWidth="1"/>
    <col min="8714" max="8714" width="11" style="78" customWidth="1"/>
    <col min="8715" max="8715" width="12.375" style="78" customWidth="1"/>
    <col min="8716" max="8716" width="27.25" style="78" customWidth="1"/>
    <col min="8717" max="8718" width="13.125" style="78" bestFit="1" customWidth="1"/>
    <col min="8719" max="8960" width="9" style="78"/>
    <col min="8961" max="8961" width="7.25" style="78" customWidth="1"/>
    <col min="8962" max="8962" width="27.375" style="78" customWidth="1"/>
    <col min="8963" max="8963" width="9.375" style="78" customWidth="1"/>
    <col min="8964" max="8964" width="8.625" style="78" customWidth="1"/>
    <col min="8965" max="8965" width="9.75" style="78" customWidth="1"/>
    <col min="8966" max="8966" width="11.375" style="78" bestFit="1" customWidth="1"/>
    <col min="8967" max="8967" width="9.5" style="78" bestFit="1" customWidth="1"/>
    <col min="8968" max="8968" width="11.75" style="78" customWidth="1"/>
    <col min="8969" max="8969" width="12.375" style="78" bestFit="1" customWidth="1"/>
    <col min="8970" max="8970" width="11" style="78" customWidth="1"/>
    <col min="8971" max="8971" width="12.375" style="78" customWidth="1"/>
    <col min="8972" max="8972" width="27.25" style="78" customWidth="1"/>
    <col min="8973" max="8974" width="13.125" style="78" bestFit="1" customWidth="1"/>
    <col min="8975" max="9216" width="9" style="78"/>
    <col min="9217" max="9217" width="7.25" style="78" customWidth="1"/>
    <col min="9218" max="9218" width="27.375" style="78" customWidth="1"/>
    <col min="9219" max="9219" width="9.375" style="78" customWidth="1"/>
    <col min="9220" max="9220" width="8.625" style="78" customWidth="1"/>
    <col min="9221" max="9221" width="9.75" style="78" customWidth="1"/>
    <col min="9222" max="9222" width="11.375" style="78" bestFit="1" customWidth="1"/>
    <col min="9223" max="9223" width="9.5" style="78" bestFit="1" customWidth="1"/>
    <col min="9224" max="9224" width="11.75" style="78" customWidth="1"/>
    <col min="9225" max="9225" width="12.375" style="78" bestFit="1" customWidth="1"/>
    <col min="9226" max="9226" width="11" style="78" customWidth="1"/>
    <col min="9227" max="9227" width="12.375" style="78" customWidth="1"/>
    <col min="9228" max="9228" width="27.25" style="78" customWidth="1"/>
    <col min="9229" max="9230" width="13.125" style="78" bestFit="1" customWidth="1"/>
    <col min="9231" max="9472" width="9" style="78"/>
    <col min="9473" max="9473" width="7.25" style="78" customWidth="1"/>
    <col min="9474" max="9474" width="27.375" style="78" customWidth="1"/>
    <col min="9475" max="9475" width="9.375" style="78" customWidth="1"/>
    <col min="9476" max="9476" width="8.625" style="78" customWidth="1"/>
    <col min="9477" max="9477" width="9.75" style="78" customWidth="1"/>
    <col min="9478" max="9478" width="11.375" style="78" bestFit="1" customWidth="1"/>
    <col min="9479" max="9479" width="9.5" style="78" bestFit="1" customWidth="1"/>
    <col min="9480" max="9480" width="11.75" style="78" customWidth="1"/>
    <col min="9481" max="9481" width="12.375" style="78" bestFit="1" customWidth="1"/>
    <col min="9482" max="9482" width="11" style="78" customWidth="1"/>
    <col min="9483" max="9483" width="12.375" style="78" customWidth="1"/>
    <col min="9484" max="9484" width="27.25" style="78" customWidth="1"/>
    <col min="9485" max="9486" width="13.125" style="78" bestFit="1" customWidth="1"/>
    <col min="9487" max="9728" width="9" style="78"/>
    <col min="9729" max="9729" width="7.25" style="78" customWidth="1"/>
    <col min="9730" max="9730" width="27.375" style="78" customWidth="1"/>
    <col min="9731" max="9731" width="9.375" style="78" customWidth="1"/>
    <col min="9732" max="9732" width="8.625" style="78" customWidth="1"/>
    <col min="9733" max="9733" width="9.75" style="78" customWidth="1"/>
    <col min="9734" max="9734" width="11.375" style="78" bestFit="1" customWidth="1"/>
    <col min="9735" max="9735" width="9.5" style="78" bestFit="1" customWidth="1"/>
    <col min="9736" max="9736" width="11.75" style="78" customWidth="1"/>
    <col min="9737" max="9737" width="12.375" style="78" bestFit="1" customWidth="1"/>
    <col min="9738" max="9738" width="11" style="78" customWidth="1"/>
    <col min="9739" max="9739" width="12.375" style="78" customWidth="1"/>
    <col min="9740" max="9740" width="27.25" style="78" customWidth="1"/>
    <col min="9741" max="9742" width="13.125" style="78" bestFit="1" customWidth="1"/>
    <col min="9743" max="9984" width="9" style="78"/>
    <col min="9985" max="9985" width="7.25" style="78" customWidth="1"/>
    <col min="9986" max="9986" width="27.375" style="78" customWidth="1"/>
    <col min="9987" max="9987" width="9.375" style="78" customWidth="1"/>
    <col min="9988" max="9988" width="8.625" style="78" customWidth="1"/>
    <col min="9989" max="9989" width="9.75" style="78" customWidth="1"/>
    <col min="9990" max="9990" width="11.375" style="78" bestFit="1" customWidth="1"/>
    <col min="9991" max="9991" width="9.5" style="78" bestFit="1" customWidth="1"/>
    <col min="9992" max="9992" width="11.75" style="78" customWidth="1"/>
    <col min="9993" max="9993" width="12.375" style="78" bestFit="1" customWidth="1"/>
    <col min="9994" max="9994" width="11" style="78" customWidth="1"/>
    <col min="9995" max="9995" width="12.375" style="78" customWidth="1"/>
    <col min="9996" max="9996" width="27.25" style="78" customWidth="1"/>
    <col min="9997" max="9998" width="13.125" style="78" bestFit="1" customWidth="1"/>
    <col min="9999" max="10240" width="9" style="78"/>
    <col min="10241" max="10241" width="7.25" style="78" customWidth="1"/>
    <col min="10242" max="10242" width="27.375" style="78" customWidth="1"/>
    <col min="10243" max="10243" width="9.375" style="78" customWidth="1"/>
    <col min="10244" max="10244" width="8.625" style="78" customWidth="1"/>
    <col min="10245" max="10245" width="9.75" style="78" customWidth="1"/>
    <col min="10246" max="10246" width="11.375" style="78" bestFit="1" customWidth="1"/>
    <col min="10247" max="10247" width="9.5" style="78" bestFit="1" customWidth="1"/>
    <col min="10248" max="10248" width="11.75" style="78" customWidth="1"/>
    <col min="10249" max="10249" width="12.375" style="78" bestFit="1" customWidth="1"/>
    <col min="10250" max="10250" width="11" style="78" customWidth="1"/>
    <col min="10251" max="10251" width="12.375" style="78" customWidth="1"/>
    <col min="10252" max="10252" width="27.25" style="78" customWidth="1"/>
    <col min="10253" max="10254" width="13.125" style="78" bestFit="1" customWidth="1"/>
    <col min="10255" max="10496" width="9" style="78"/>
    <col min="10497" max="10497" width="7.25" style="78" customWidth="1"/>
    <col min="10498" max="10498" width="27.375" style="78" customWidth="1"/>
    <col min="10499" max="10499" width="9.375" style="78" customWidth="1"/>
    <col min="10500" max="10500" width="8.625" style="78" customWidth="1"/>
    <col min="10501" max="10501" width="9.75" style="78" customWidth="1"/>
    <col min="10502" max="10502" width="11.375" style="78" bestFit="1" customWidth="1"/>
    <col min="10503" max="10503" width="9.5" style="78" bestFit="1" customWidth="1"/>
    <col min="10504" max="10504" width="11.75" style="78" customWidth="1"/>
    <col min="10505" max="10505" width="12.375" style="78" bestFit="1" customWidth="1"/>
    <col min="10506" max="10506" width="11" style="78" customWidth="1"/>
    <col min="10507" max="10507" width="12.375" style="78" customWidth="1"/>
    <col min="10508" max="10508" width="27.25" style="78" customWidth="1"/>
    <col min="10509" max="10510" width="13.125" style="78" bestFit="1" customWidth="1"/>
    <col min="10511" max="10752" width="9" style="78"/>
    <col min="10753" max="10753" width="7.25" style="78" customWidth="1"/>
    <col min="10754" max="10754" width="27.375" style="78" customWidth="1"/>
    <col min="10755" max="10755" width="9.375" style="78" customWidth="1"/>
    <col min="10756" max="10756" width="8.625" style="78" customWidth="1"/>
    <col min="10757" max="10757" width="9.75" style="78" customWidth="1"/>
    <col min="10758" max="10758" width="11.375" style="78" bestFit="1" customWidth="1"/>
    <col min="10759" max="10759" width="9.5" style="78" bestFit="1" customWidth="1"/>
    <col min="10760" max="10760" width="11.75" style="78" customWidth="1"/>
    <col min="10761" max="10761" width="12.375" style="78" bestFit="1" customWidth="1"/>
    <col min="10762" max="10762" width="11" style="78" customWidth="1"/>
    <col min="10763" max="10763" width="12.375" style="78" customWidth="1"/>
    <col min="10764" max="10764" width="27.25" style="78" customWidth="1"/>
    <col min="10765" max="10766" width="13.125" style="78" bestFit="1" customWidth="1"/>
    <col min="10767" max="11008" width="9" style="78"/>
    <col min="11009" max="11009" width="7.25" style="78" customWidth="1"/>
    <col min="11010" max="11010" width="27.375" style="78" customWidth="1"/>
    <col min="11011" max="11011" width="9.375" style="78" customWidth="1"/>
    <col min="11012" max="11012" width="8.625" style="78" customWidth="1"/>
    <col min="11013" max="11013" width="9.75" style="78" customWidth="1"/>
    <col min="11014" max="11014" width="11.375" style="78" bestFit="1" customWidth="1"/>
    <col min="11015" max="11015" width="9.5" style="78" bestFit="1" customWidth="1"/>
    <col min="11016" max="11016" width="11.75" style="78" customWidth="1"/>
    <col min="11017" max="11017" width="12.375" style="78" bestFit="1" customWidth="1"/>
    <col min="11018" max="11018" width="11" style="78" customWidth="1"/>
    <col min="11019" max="11019" width="12.375" style="78" customWidth="1"/>
    <col min="11020" max="11020" width="27.25" style="78" customWidth="1"/>
    <col min="11021" max="11022" width="13.125" style="78" bestFit="1" customWidth="1"/>
    <col min="11023" max="11264" width="9" style="78"/>
    <col min="11265" max="11265" width="7.25" style="78" customWidth="1"/>
    <col min="11266" max="11266" width="27.375" style="78" customWidth="1"/>
    <col min="11267" max="11267" width="9.375" style="78" customWidth="1"/>
    <col min="11268" max="11268" width="8.625" style="78" customWidth="1"/>
    <col min="11269" max="11269" width="9.75" style="78" customWidth="1"/>
    <col min="11270" max="11270" width="11.375" style="78" bestFit="1" customWidth="1"/>
    <col min="11271" max="11271" width="9.5" style="78" bestFit="1" customWidth="1"/>
    <col min="11272" max="11272" width="11.75" style="78" customWidth="1"/>
    <col min="11273" max="11273" width="12.375" style="78" bestFit="1" customWidth="1"/>
    <col min="11274" max="11274" width="11" style="78" customWidth="1"/>
    <col min="11275" max="11275" width="12.375" style="78" customWidth="1"/>
    <col min="11276" max="11276" width="27.25" style="78" customWidth="1"/>
    <col min="11277" max="11278" width="13.125" style="78" bestFit="1" customWidth="1"/>
    <col min="11279" max="11520" width="9" style="78"/>
    <col min="11521" max="11521" width="7.25" style="78" customWidth="1"/>
    <col min="11522" max="11522" width="27.375" style="78" customWidth="1"/>
    <col min="11523" max="11523" width="9.375" style="78" customWidth="1"/>
    <col min="11524" max="11524" width="8.625" style="78" customWidth="1"/>
    <col min="11525" max="11525" width="9.75" style="78" customWidth="1"/>
    <col min="11526" max="11526" width="11.375" style="78" bestFit="1" customWidth="1"/>
    <col min="11527" max="11527" width="9.5" style="78" bestFit="1" customWidth="1"/>
    <col min="11528" max="11528" width="11.75" style="78" customWidth="1"/>
    <col min="11529" max="11529" width="12.375" style="78" bestFit="1" customWidth="1"/>
    <col min="11530" max="11530" width="11" style="78" customWidth="1"/>
    <col min="11531" max="11531" width="12.375" style="78" customWidth="1"/>
    <col min="11532" max="11532" width="27.25" style="78" customWidth="1"/>
    <col min="11533" max="11534" width="13.125" style="78" bestFit="1" customWidth="1"/>
    <col min="11535" max="11776" width="9" style="78"/>
    <col min="11777" max="11777" width="7.25" style="78" customWidth="1"/>
    <col min="11778" max="11778" width="27.375" style="78" customWidth="1"/>
    <col min="11779" max="11779" width="9.375" style="78" customWidth="1"/>
    <col min="11780" max="11780" width="8.625" style="78" customWidth="1"/>
    <col min="11781" max="11781" width="9.75" style="78" customWidth="1"/>
    <col min="11782" max="11782" width="11.375" style="78" bestFit="1" customWidth="1"/>
    <col min="11783" max="11783" width="9.5" style="78" bestFit="1" customWidth="1"/>
    <col min="11784" max="11784" width="11.75" style="78" customWidth="1"/>
    <col min="11785" max="11785" width="12.375" style="78" bestFit="1" customWidth="1"/>
    <col min="11786" max="11786" width="11" style="78" customWidth="1"/>
    <col min="11787" max="11787" width="12.375" style="78" customWidth="1"/>
    <col min="11788" max="11788" width="27.25" style="78" customWidth="1"/>
    <col min="11789" max="11790" width="13.125" style="78" bestFit="1" customWidth="1"/>
    <col min="11791" max="12032" width="9" style="78"/>
    <col min="12033" max="12033" width="7.25" style="78" customWidth="1"/>
    <col min="12034" max="12034" width="27.375" style="78" customWidth="1"/>
    <col min="12035" max="12035" width="9.375" style="78" customWidth="1"/>
    <col min="12036" max="12036" width="8.625" style="78" customWidth="1"/>
    <col min="12037" max="12037" width="9.75" style="78" customWidth="1"/>
    <col min="12038" max="12038" width="11.375" style="78" bestFit="1" customWidth="1"/>
    <col min="12039" max="12039" width="9.5" style="78" bestFit="1" customWidth="1"/>
    <col min="12040" max="12040" width="11.75" style="78" customWidth="1"/>
    <col min="12041" max="12041" width="12.375" style="78" bestFit="1" customWidth="1"/>
    <col min="12042" max="12042" width="11" style="78" customWidth="1"/>
    <col min="12043" max="12043" width="12.375" style="78" customWidth="1"/>
    <col min="12044" max="12044" width="27.25" style="78" customWidth="1"/>
    <col min="12045" max="12046" width="13.125" style="78" bestFit="1" customWidth="1"/>
    <col min="12047" max="12288" width="9" style="78"/>
    <col min="12289" max="12289" width="7.25" style="78" customWidth="1"/>
    <col min="12290" max="12290" width="27.375" style="78" customWidth="1"/>
    <col min="12291" max="12291" width="9.375" style="78" customWidth="1"/>
    <col min="12292" max="12292" width="8.625" style="78" customWidth="1"/>
    <col min="12293" max="12293" width="9.75" style="78" customWidth="1"/>
    <col min="12294" max="12294" width="11.375" style="78" bestFit="1" customWidth="1"/>
    <col min="12295" max="12295" width="9.5" style="78" bestFit="1" customWidth="1"/>
    <col min="12296" max="12296" width="11.75" style="78" customWidth="1"/>
    <col min="12297" max="12297" width="12.375" style="78" bestFit="1" customWidth="1"/>
    <col min="12298" max="12298" width="11" style="78" customWidth="1"/>
    <col min="12299" max="12299" width="12.375" style="78" customWidth="1"/>
    <col min="12300" max="12300" width="27.25" style="78" customWidth="1"/>
    <col min="12301" max="12302" width="13.125" style="78" bestFit="1" customWidth="1"/>
    <col min="12303" max="12544" width="9" style="78"/>
    <col min="12545" max="12545" width="7.25" style="78" customWidth="1"/>
    <col min="12546" max="12546" width="27.375" style="78" customWidth="1"/>
    <col min="12547" max="12547" width="9.375" style="78" customWidth="1"/>
    <col min="12548" max="12548" width="8.625" style="78" customWidth="1"/>
    <col min="12549" max="12549" width="9.75" style="78" customWidth="1"/>
    <col min="12550" max="12550" width="11.375" style="78" bestFit="1" customWidth="1"/>
    <col min="12551" max="12551" width="9.5" style="78" bestFit="1" customWidth="1"/>
    <col min="12552" max="12552" width="11.75" style="78" customWidth="1"/>
    <col min="12553" max="12553" width="12.375" style="78" bestFit="1" customWidth="1"/>
    <col min="12554" max="12554" width="11" style="78" customWidth="1"/>
    <col min="12555" max="12555" width="12.375" style="78" customWidth="1"/>
    <col min="12556" max="12556" width="27.25" style="78" customWidth="1"/>
    <col min="12557" max="12558" width="13.125" style="78" bestFit="1" customWidth="1"/>
    <col min="12559" max="12800" width="9" style="78"/>
    <col min="12801" max="12801" width="7.25" style="78" customWidth="1"/>
    <col min="12802" max="12802" width="27.375" style="78" customWidth="1"/>
    <col min="12803" max="12803" width="9.375" style="78" customWidth="1"/>
    <col min="12804" max="12804" width="8.625" style="78" customWidth="1"/>
    <col min="12805" max="12805" width="9.75" style="78" customWidth="1"/>
    <col min="12806" max="12806" width="11.375" style="78" bestFit="1" customWidth="1"/>
    <col min="12807" max="12807" width="9.5" style="78" bestFit="1" customWidth="1"/>
    <col min="12808" max="12808" width="11.75" style="78" customWidth="1"/>
    <col min="12809" max="12809" width="12.375" style="78" bestFit="1" customWidth="1"/>
    <col min="12810" max="12810" width="11" style="78" customWidth="1"/>
    <col min="12811" max="12811" width="12.375" style="78" customWidth="1"/>
    <col min="12812" max="12812" width="27.25" style="78" customWidth="1"/>
    <col min="12813" max="12814" width="13.125" style="78" bestFit="1" customWidth="1"/>
    <col min="12815" max="13056" width="9" style="78"/>
    <col min="13057" max="13057" width="7.25" style="78" customWidth="1"/>
    <col min="13058" max="13058" width="27.375" style="78" customWidth="1"/>
    <col min="13059" max="13059" width="9.375" style="78" customWidth="1"/>
    <col min="13060" max="13060" width="8.625" style="78" customWidth="1"/>
    <col min="13061" max="13061" width="9.75" style="78" customWidth="1"/>
    <col min="13062" max="13062" width="11.375" style="78" bestFit="1" customWidth="1"/>
    <col min="13063" max="13063" width="9.5" style="78" bestFit="1" customWidth="1"/>
    <col min="13064" max="13064" width="11.75" style="78" customWidth="1"/>
    <col min="13065" max="13065" width="12.375" style="78" bestFit="1" customWidth="1"/>
    <col min="13066" max="13066" width="11" style="78" customWidth="1"/>
    <col min="13067" max="13067" width="12.375" style="78" customWidth="1"/>
    <col min="13068" max="13068" width="27.25" style="78" customWidth="1"/>
    <col min="13069" max="13070" width="13.125" style="78" bestFit="1" customWidth="1"/>
    <col min="13071" max="13312" width="9" style="78"/>
    <col min="13313" max="13313" width="7.25" style="78" customWidth="1"/>
    <col min="13314" max="13314" width="27.375" style="78" customWidth="1"/>
    <col min="13315" max="13315" width="9.375" style="78" customWidth="1"/>
    <col min="13316" max="13316" width="8.625" style="78" customWidth="1"/>
    <col min="13317" max="13317" width="9.75" style="78" customWidth="1"/>
    <col min="13318" max="13318" width="11.375" style="78" bestFit="1" customWidth="1"/>
    <col min="13319" max="13319" width="9.5" style="78" bestFit="1" customWidth="1"/>
    <col min="13320" max="13320" width="11.75" style="78" customWidth="1"/>
    <col min="13321" max="13321" width="12.375" style="78" bestFit="1" customWidth="1"/>
    <col min="13322" max="13322" width="11" style="78" customWidth="1"/>
    <col min="13323" max="13323" width="12.375" style="78" customWidth="1"/>
    <col min="13324" max="13324" width="27.25" style="78" customWidth="1"/>
    <col min="13325" max="13326" width="13.125" style="78" bestFit="1" customWidth="1"/>
    <col min="13327" max="13568" width="9" style="78"/>
    <col min="13569" max="13569" width="7.25" style="78" customWidth="1"/>
    <col min="13570" max="13570" width="27.375" style="78" customWidth="1"/>
    <col min="13571" max="13571" width="9.375" style="78" customWidth="1"/>
    <col min="13572" max="13572" width="8.625" style="78" customWidth="1"/>
    <col min="13573" max="13573" width="9.75" style="78" customWidth="1"/>
    <col min="13574" max="13574" width="11.375" style="78" bestFit="1" customWidth="1"/>
    <col min="13575" max="13575" width="9.5" style="78" bestFit="1" customWidth="1"/>
    <col min="13576" max="13576" width="11.75" style="78" customWidth="1"/>
    <col min="13577" max="13577" width="12.375" style="78" bestFit="1" customWidth="1"/>
    <col min="13578" max="13578" width="11" style="78" customWidth="1"/>
    <col min="13579" max="13579" width="12.375" style="78" customWidth="1"/>
    <col min="13580" max="13580" width="27.25" style="78" customWidth="1"/>
    <col min="13581" max="13582" width="13.125" style="78" bestFit="1" customWidth="1"/>
    <col min="13583" max="13824" width="9" style="78"/>
    <col min="13825" max="13825" width="7.25" style="78" customWidth="1"/>
    <col min="13826" max="13826" width="27.375" style="78" customWidth="1"/>
    <col min="13827" max="13827" width="9.375" style="78" customWidth="1"/>
    <col min="13828" max="13828" width="8.625" style="78" customWidth="1"/>
    <col min="13829" max="13829" width="9.75" style="78" customWidth="1"/>
    <col min="13830" max="13830" width="11.375" style="78" bestFit="1" customWidth="1"/>
    <col min="13831" max="13831" width="9.5" style="78" bestFit="1" customWidth="1"/>
    <col min="13832" max="13832" width="11.75" style="78" customWidth="1"/>
    <col min="13833" max="13833" width="12.375" style="78" bestFit="1" customWidth="1"/>
    <col min="13834" max="13834" width="11" style="78" customWidth="1"/>
    <col min="13835" max="13835" width="12.375" style="78" customWidth="1"/>
    <col min="13836" max="13836" width="27.25" style="78" customWidth="1"/>
    <col min="13837" max="13838" width="13.125" style="78" bestFit="1" customWidth="1"/>
    <col min="13839" max="14080" width="9" style="78"/>
    <col min="14081" max="14081" width="7.25" style="78" customWidth="1"/>
    <col min="14082" max="14082" width="27.375" style="78" customWidth="1"/>
    <col min="14083" max="14083" width="9.375" style="78" customWidth="1"/>
    <col min="14084" max="14084" width="8.625" style="78" customWidth="1"/>
    <col min="14085" max="14085" width="9.75" style="78" customWidth="1"/>
    <col min="14086" max="14086" width="11.375" style="78" bestFit="1" customWidth="1"/>
    <col min="14087" max="14087" width="9.5" style="78" bestFit="1" customWidth="1"/>
    <col min="14088" max="14088" width="11.75" style="78" customWidth="1"/>
    <col min="14089" max="14089" width="12.375" style="78" bestFit="1" customWidth="1"/>
    <col min="14090" max="14090" width="11" style="78" customWidth="1"/>
    <col min="14091" max="14091" width="12.375" style="78" customWidth="1"/>
    <col min="14092" max="14092" width="27.25" style="78" customWidth="1"/>
    <col min="14093" max="14094" width="13.125" style="78" bestFit="1" customWidth="1"/>
    <col min="14095" max="14336" width="9" style="78"/>
    <col min="14337" max="14337" width="7.25" style="78" customWidth="1"/>
    <col min="14338" max="14338" width="27.375" style="78" customWidth="1"/>
    <col min="14339" max="14339" width="9.375" style="78" customWidth="1"/>
    <col min="14340" max="14340" width="8.625" style="78" customWidth="1"/>
    <col min="14341" max="14341" width="9.75" style="78" customWidth="1"/>
    <col min="14342" max="14342" width="11.375" style="78" bestFit="1" customWidth="1"/>
    <col min="14343" max="14343" width="9.5" style="78" bestFit="1" customWidth="1"/>
    <col min="14344" max="14344" width="11.75" style="78" customWidth="1"/>
    <col min="14345" max="14345" width="12.375" style="78" bestFit="1" customWidth="1"/>
    <col min="14346" max="14346" width="11" style="78" customWidth="1"/>
    <col min="14347" max="14347" width="12.375" style="78" customWidth="1"/>
    <col min="14348" max="14348" width="27.25" style="78" customWidth="1"/>
    <col min="14349" max="14350" width="13.125" style="78" bestFit="1" customWidth="1"/>
    <col min="14351" max="14592" width="9" style="78"/>
    <col min="14593" max="14593" width="7.25" style="78" customWidth="1"/>
    <col min="14594" max="14594" width="27.375" style="78" customWidth="1"/>
    <col min="14595" max="14595" width="9.375" style="78" customWidth="1"/>
    <col min="14596" max="14596" width="8.625" style="78" customWidth="1"/>
    <col min="14597" max="14597" width="9.75" style="78" customWidth="1"/>
    <col min="14598" max="14598" width="11.375" style="78" bestFit="1" customWidth="1"/>
    <col min="14599" max="14599" width="9.5" style="78" bestFit="1" customWidth="1"/>
    <col min="14600" max="14600" width="11.75" style="78" customWidth="1"/>
    <col min="14601" max="14601" width="12.375" style="78" bestFit="1" customWidth="1"/>
    <col min="14602" max="14602" width="11" style="78" customWidth="1"/>
    <col min="14603" max="14603" width="12.375" style="78" customWidth="1"/>
    <col min="14604" max="14604" width="27.25" style="78" customWidth="1"/>
    <col min="14605" max="14606" width="13.125" style="78" bestFit="1" customWidth="1"/>
    <col min="14607" max="14848" width="9" style="78"/>
    <col min="14849" max="14849" width="7.25" style="78" customWidth="1"/>
    <col min="14850" max="14850" width="27.375" style="78" customWidth="1"/>
    <col min="14851" max="14851" width="9.375" style="78" customWidth="1"/>
    <col min="14852" max="14852" width="8.625" style="78" customWidth="1"/>
    <col min="14853" max="14853" width="9.75" style="78" customWidth="1"/>
    <col min="14854" max="14854" width="11.375" style="78" bestFit="1" customWidth="1"/>
    <col min="14855" max="14855" width="9.5" style="78" bestFit="1" customWidth="1"/>
    <col min="14856" max="14856" width="11.75" style="78" customWidth="1"/>
    <col min="14857" max="14857" width="12.375" style="78" bestFit="1" customWidth="1"/>
    <col min="14858" max="14858" width="11" style="78" customWidth="1"/>
    <col min="14859" max="14859" width="12.375" style="78" customWidth="1"/>
    <col min="14860" max="14860" width="27.25" style="78" customWidth="1"/>
    <col min="14861" max="14862" width="13.125" style="78" bestFit="1" customWidth="1"/>
    <col min="14863" max="15104" width="9" style="78"/>
    <col min="15105" max="15105" width="7.25" style="78" customWidth="1"/>
    <col min="15106" max="15106" width="27.375" style="78" customWidth="1"/>
    <col min="15107" max="15107" width="9.375" style="78" customWidth="1"/>
    <col min="15108" max="15108" width="8.625" style="78" customWidth="1"/>
    <col min="15109" max="15109" width="9.75" style="78" customWidth="1"/>
    <col min="15110" max="15110" width="11.375" style="78" bestFit="1" customWidth="1"/>
    <col min="15111" max="15111" width="9.5" style="78" bestFit="1" customWidth="1"/>
    <col min="15112" max="15112" width="11.75" style="78" customWidth="1"/>
    <col min="15113" max="15113" width="12.375" style="78" bestFit="1" customWidth="1"/>
    <col min="15114" max="15114" width="11" style="78" customWidth="1"/>
    <col min="15115" max="15115" width="12.375" style="78" customWidth="1"/>
    <col min="15116" max="15116" width="27.25" style="78" customWidth="1"/>
    <col min="15117" max="15118" width="13.125" style="78" bestFit="1" customWidth="1"/>
    <col min="15119" max="15360" width="9" style="78"/>
    <col min="15361" max="15361" width="7.25" style="78" customWidth="1"/>
    <col min="15362" max="15362" width="27.375" style="78" customWidth="1"/>
    <col min="15363" max="15363" width="9.375" style="78" customWidth="1"/>
    <col min="15364" max="15364" width="8.625" style="78" customWidth="1"/>
    <col min="15365" max="15365" width="9.75" style="78" customWidth="1"/>
    <col min="15366" max="15366" width="11.375" style="78" bestFit="1" customWidth="1"/>
    <col min="15367" max="15367" width="9.5" style="78" bestFit="1" customWidth="1"/>
    <col min="15368" max="15368" width="11.75" style="78" customWidth="1"/>
    <col min="15369" max="15369" width="12.375" style="78" bestFit="1" customWidth="1"/>
    <col min="15370" max="15370" width="11" style="78" customWidth="1"/>
    <col min="15371" max="15371" width="12.375" style="78" customWidth="1"/>
    <col min="15372" max="15372" width="27.25" style="78" customWidth="1"/>
    <col min="15373" max="15374" width="13.125" style="78" bestFit="1" customWidth="1"/>
    <col min="15375" max="15616" width="9" style="78"/>
    <col min="15617" max="15617" width="7.25" style="78" customWidth="1"/>
    <col min="15618" max="15618" width="27.375" style="78" customWidth="1"/>
    <col min="15619" max="15619" width="9.375" style="78" customWidth="1"/>
    <col min="15620" max="15620" width="8.625" style="78" customWidth="1"/>
    <col min="15621" max="15621" width="9.75" style="78" customWidth="1"/>
    <col min="15622" max="15622" width="11.375" style="78" bestFit="1" customWidth="1"/>
    <col min="15623" max="15623" width="9.5" style="78" bestFit="1" customWidth="1"/>
    <col min="15624" max="15624" width="11.75" style="78" customWidth="1"/>
    <col min="15625" max="15625" width="12.375" style="78" bestFit="1" customWidth="1"/>
    <col min="15626" max="15626" width="11" style="78" customWidth="1"/>
    <col min="15627" max="15627" width="12.375" style="78" customWidth="1"/>
    <col min="15628" max="15628" width="27.25" style="78" customWidth="1"/>
    <col min="15629" max="15630" width="13.125" style="78" bestFit="1" customWidth="1"/>
    <col min="15631" max="15872" width="9" style="78"/>
    <col min="15873" max="15873" width="7.25" style="78" customWidth="1"/>
    <col min="15874" max="15874" width="27.375" style="78" customWidth="1"/>
    <col min="15875" max="15875" width="9.375" style="78" customWidth="1"/>
    <col min="15876" max="15876" width="8.625" style="78" customWidth="1"/>
    <col min="15877" max="15877" width="9.75" style="78" customWidth="1"/>
    <col min="15878" max="15878" width="11.375" style="78" bestFit="1" customWidth="1"/>
    <col min="15879" max="15879" width="9.5" style="78" bestFit="1" customWidth="1"/>
    <col min="15880" max="15880" width="11.75" style="78" customWidth="1"/>
    <col min="15881" max="15881" width="12.375" style="78" bestFit="1" customWidth="1"/>
    <col min="15882" max="15882" width="11" style="78" customWidth="1"/>
    <col min="15883" max="15883" width="12.375" style="78" customWidth="1"/>
    <col min="15884" max="15884" width="27.25" style="78" customWidth="1"/>
    <col min="15885" max="15886" width="13.125" style="78" bestFit="1" customWidth="1"/>
    <col min="15887" max="16128" width="9" style="78"/>
    <col min="16129" max="16129" width="7.25" style="78" customWidth="1"/>
    <col min="16130" max="16130" width="27.375" style="78" customWidth="1"/>
    <col min="16131" max="16131" width="9.375" style="78" customWidth="1"/>
    <col min="16132" max="16132" width="8.625" style="78" customWidth="1"/>
    <col min="16133" max="16133" width="9.75" style="78" customWidth="1"/>
    <col min="16134" max="16134" width="11.375" style="78" bestFit="1" customWidth="1"/>
    <col min="16135" max="16135" width="9.5" style="78" bestFit="1" customWidth="1"/>
    <col min="16136" max="16136" width="11.75" style="78" customWidth="1"/>
    <col min="16137" max="16137" width="12.375" style="78" bestFit="1" customWidth="1"/>
    <col min="16138" max="16138" width="11" style="78" customWidth="1"/>
    <col min="16139" max="16139" width="12.375" style="78" customWidth="1"/>
    <col min="16140" max="16140" width="27.25" style="78" customWidth="1"/>
    <col min="16141" max="16142" width="13.125" style="78" bestFit="1" customWidth="1"/>
    <col min="16143" max="16384" width="9" style="78"/>
  </cols>
  <sheetData>
    <row r="2" spans="1:16" s="135" customFormat="1" ht="18.75">
      <c r="A2" s="99" t="s">
        <v>289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293"/>
      <c r="M2" s="133"/>
      <c r="N2" s="134"/>
      <c r="O2" s="134"/>
      <c r="P2" s="134"/>
    </row>
    <row r="3" spans="1:16" s="135" customFormat="1" ht="18.75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93"/>
      <c r="M3" s="133"/>
      <c r="N3" s="134"/>
      <c r="O3" s="134"/>
      <c r="P3" s="134"/>
    </row>
    <row r="4" spans="1:16" s="135" customFormat="1" ht="18.75">
      <c r="A4" s="99" t="s">
        <v>185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293"/>
      <c r="M4" s="133"/>
      <c r="N4" s="134"/>
      <c r="O4" s="134"/>
      <c r="P4" s="134"/>
    </row>
    <row r="5" spans="1:16" ht="15.75">
      <c r="K5" s="561" t="s">
        <v>149</v>
      </c>
      <c r="L5" s="561"/>
    </row>
    <row r="6" spans="1:16" ht="25.5" customHeight="1">
      <c r="A6" s="562" t="s">
        <v>150</v>
      </c>
      <c r="B6" s="560" t="s">
        <v>151</v>
      </c>
      <c r="C6" s="560" t="s">
        <v>7</v>
      </c>
      <c r="D6" s="560" t="s">
        <v>152</v>
      </c>
      <c r="E6" s="560" t="s">
        <v>153</v>
      </c>
      <c r="F6" s="560"/>
      <c r="G6" s="560"/>
      <c r="H6" s="560" t="s">
        <v>154</v>
      </c>
      <c r="I6" s="560"/>
      <c r="J6" s="560"/>
      <c r="K6" s="560" t="s">
        <v>155</v>
      </c>
      <c r="L6" s="560" t="s">
        <v>156</v>
      </c>
    </row>
    <row r="7" spans="1:16" ht="30.75" customHeight="1">
      <c r="A7" s="562"/>
      <c r="B7" s="560"/>
      <c r="C7" s="560"/>
      <c r="D7" s="560"/>
      <c r="E7" s="316" t="s">
        <v>157</v>
      </c>
      <c r="F7" s="316" t="s">
        <v>158</v>
      </c>
      <c r="G7" s="316" t="s">
        <v>159</v>
      </c>
      <c r="H7" s="316" t="s">
        <v>157</v>
      </c>
      <c r="I7" s="316" t="s">
        <v>158</v>
      </c>
      <c r="J7" s="316" t="s">
        <v>159</v>
      </c>
      <c r="K7" s="560"/>
      <c r="L7" s="560"/>
    </row>
    <row r="8" spans="1:16" s="113" customFormat="1" ht="42.75" customHeight="1">
      <c r="A8" s="81">
        <v>1.01</v>
      </c>
      <c r="B8" s="82" t="s">
        <v>160</v>
      </c>
      <c r="C8" s="110" t="s">
        <v>178</v>
      </c>
      <c r="D8" s="81">
        <v>1</v>
      </c>
      <c r="E8" s="83">
        <f>+CPQLchung!G7</f>
        <v>60000</v>
      </c>
      <c r="F8" s="83">
        <f>+CPQLchung!G10</f>
        <v>1076487.75</v>
      </c>
      <c r="G8" s="83">
        <f>+CPQLchung!G12</f>
        <v>108512</v>
      </c>
      <c r="H8" s="83">
        <f>D8*E8</f>
        <v>60000</v>
      </c>
      <c r="I8" s="83">
        <f>D8*F8</f>
        <v>1076487.75</v>
      </c>
      <c r="J8" s="83">
        <f>D8*G8</f>
        <v>108512</v>
      </c>
      <c r="K8" s="83">
        <f>H8+I8+J8</f>
        <v>1244999.75</v>
      </c>
      <c r="L8" s="295" t="s">
        <v>257</v>
      </c>
      <c r="M8" s="111">
        <f>+E8+F8+G8</f>
        <v>1244999.75</v>
      </c>
      <c r="N8" s="112" t="e">
        <f>+'1.1a'!#REF!</f>
        <v>#REF!</v>
      </c>
      <c r="O8" s="112" t="e">
        <f>+M8-N8</f>
        <v>#REF!</v>
      </c>
      <c r="P8" s="112"/>
    </row>
    <row r="9" spans="1:16" s="115" customFormat="1" ht="33.75" customHeight="1">
      <c r="A9" s="81">
        <v>1.02</v>
      </c>
      <c r="B9" s="84" t="s">
        <v>44</v>
      </c>
      <c r="C9" s="110" t="s">
        <v>13</v>
      </c>
      <c r="D9" s="81">
        <v>12</v>
      </c>
      <c r="E9" s="83">
        <f>+'1.2a'!F8</f>
        <v>60000</v>
      </c>
      <c r="F9" s="83">
        <f>+'1.2a'!F11</f>
        <v>1076487.75</v>
      </c>
      <c r="G9" s="83">
        <f>+'1.2a'!F13</f>
        <v>75000</v>
      </c>
      <c r="H9" s="83">
        <f t="shared" ref="H9:H14" si="0">D9*E9</f>
        <v>720000</v>
      </c>
      <c r="I9" s="83">
        <f t="shared" ref="I9:I14" si="1">D9*F9</f>
        <v>12917853</v>
      </c>
      <c r="J9" s="83">
        <f t="shared" ref="J9:J14" si="2">D9*G9</f>
        <v>900000</v>
      </c>
      <c r="K9" s="83">
        <f t="shared" ref="K9:K14" si="3">H9+I9+J9</f>
        <v>14537853</v>
      </c>
      <c r="L9" s="295" t="s">
        <v>268</v>
      </c>
      <c r="M9" s="111">
        <f t="shared" ref="M9:M14" si="4">+E9+F9+G9</f>
        <v>1211487.75</v>
      </c>
      <c r="N9" s="114">
        <f>+'1.1a'!F6</f>
        <v>2270190.7727272729</v>
      </c>
      <c r="O9" s="112" t="e">
        <f>+N9+N10+N11+N12+N14+#REF!</f>
        <v>#REF!</v>
      </c>
      <c r="P9" s="114" t="e">
        <f>+O9*O10</f>
        <v>#REF!</v>
      </c>
    </row>
    <row r="10" spans="1:16" s="115" customFormat="1" ht="30">
      <c r="A10" s="81">
        <v>1.03</v>
      </c>
      <c r="B10" s="84" t="s">
        <v>78</v>
      </c>
      <c r="C10" s="110" t="s">
        <v>13</v>
      </c>
      <c r="D10" s="81">
        <v>12</v>
      </c>
      <c r="E10" s="83">
        <f>+'1.2a'!F17</f>
        <v>850000</v>
      </c>
      <c r="F10" s="83">
        <f>+'1.2a'!F22</f>
        <v>3736340.9318181816</v>
      </c>
      <c r="G10" s="83">
        <f>+'1.2a'!F25</f>
        <v>2120000</v>
      </c>
      <c r="H10" s="83">
        <f t="shared" si="0"/>
        <v>10200000</v>
      </c>
      <c r="I10" s="83">
        <f t="shared" si="1"/>
        <v>44836091.18181818</v>
      </c>
      <c r="J10" s="83">
        <f t="shared" si="2"/>
        <v>25440000</v>
      </c>
      <c r="K10" s="83">
        <f t="shared" si="3"/>
        <v>80476091.181818187</v>
      </c>
      <c r="L10" s="295" t="s">
        <v>269</v>
      </c>
      <c r="M10" s="111">
        <f t="shared" si="4"/>
        <v>6706340.9318181816</v>
      </c>
      <c r="N10" s="114">
        <f>+'1.1a'!F16</f>
        <v>6241268</v>
      </c>
      <c r="O10" s="112">
        <v>6</v>
      </c>
      <c r="P10" s="114" t="e">
        <f>+M8+#REF!</f>
        <v>#REF!</v>
      </c>
    </row>
    <row r="11" spans="1:16" s="115" customFormat="1" ht="30">
      <c r="A11" s="81">
        <v>1.04</v>
      </c>
      <c r="B11" s="84" t="s">
        <v>74</v>
      </c>
      <c r="C11" s="110" t="s">
        <v>13</v>
      </c>
      <c r="D11" s="81">
        <v>12</v>
      </c>
      <c r="E11" s="83"/>
      <c r="F11" s="83">
        <f>+'1.2a'!F30</f>
        <v>1076487.75</v>
      </c>
      <c r="G11" s="83">
        <f>+'1.2a'!F32</f>
        <v>1545000</v>
      </c>
      <c r="H11" s="83">
        <f t="shared" si="0"/>
        <v>0</v>
      </c>
      <c r="I11" s="83">
        <f t="shared" si="1"/>
        <v>12917853</v>
      </c>
      <c r="J11" s="83">
        <f t="shared" si="2"/>
        <v>18540000</v>
      </c>
      <c r="K11" s="83">
        <f t="shared" si="3"/>
        <v>31457853</v>
      </c>
      <c r="L11" s="295" t="s">
        <v>270</v>
      </c>
      <c r="M11" s="111">
        <f t="shared" si="4"/>
        <v>2621487.75</v>
      </c>
      <c r="N11" s="114">
        <f>+'1.1a'!F25</f>
        <v>2106804.2727272729</v>
      </c>
      <c r="O11" s="112">
        <f t="shared" ref="O11:O14" si="5">+M11-N11</f>
        <v>514683.47727272706</v>
      </c>
      <c r="P11" s="114" t="e">
        <f>+P9+P10</f>
        <v>#REF!</v>
      </c>
    </row>
    <row r="12" spans="1:16" s="113" customFormat="1" ht="30" customHeight="1">
      <c r="A12" s="81">
        <v>1.05</v>
      </c>
      <c r="B12" s="84" t="s">
        <v>47</v>
      </c>
      <c r="C12" s="110" t="s">
        <v>13</v>
      </c>
      <c r="D12" s="81">
        <v>12</v>
      </c>
      <c r="E12" s="83">
        <f>+'1.2a'!F41</f>
        <v>6500000</v>
      </c>
      <c r="F12" s="83"/>
      <c r="G12" s="83"/>
      <c r="H12" s="83">
        <f t="shared" si="0"/>
        <v>78000000</v>
      </c>
      <c r="I12" s="83">
        <f t="shared" si="1"/>
        <v>0</v>
      </c>
      <c r="J12" s="83">
        <f t="shared" si="2"/>
        <v>0</v>
      </c>
      <c r="K12" s="83">
        <f t="shared" si="3"/>
        <v>78000000</v>
      </c>
      <c r="L12" s="431" t="s">
        <v>271</v>
      </c>
      <c r="M12" s="111">
        <f t="shared" si="4"/>
        <v>6500000</v>
      </c>
      <c r="N12" s="112">
        <f>+'1.1a'!F34</f>
        <v>2134282.9636363639</v>
      </c>
      <c r="O12" s="112">
        <f t="shared" si="5"/>
        <v>4365717.0363636361</v>
      </c>
      <c r="P12" s="112"/>
    </row>
    <row r="13" spans="1:16" s="113" customFormat="1" ht="30.75" customHeight="1">
      <c r="A13" s="81">
        <v>1.06</v>
      </c>
      <c r="B13" s="84" t="s">
        <v>175</v>
      </c>
      <c r="C13" s="110" t="s">
        <v>13</v>
      </c>
      <c r="D13" s="81">
        <v>12</v>
      </c>
      <c r="E13" s="83"/>
      <c r="F13" s="83">
        <f>+'1.2a'!F36</f>
        <v>218349.34090909091</v>
      </c>
      <c r="G13" s="83">
        <f>+'1.2a'!F38</f>
        <v>170250.89393666666</v>
      </c>
      <c r="H13" s="83"/>
      <c r="I13" s="83">
        <f t="shared" si="1"/>
        <v>2620192.0909090908</v>
      </c>
      <c r="J13" s="83">
        <f t="shared" si="2"/>
        <v>2043010.7272399999</v>
      </c>
      <c r="K13" s="83">
        <f>H13+I13+J13+0.63903272</f>
        <v>4663203.4571818104</v>
      </c>
      <c r="L13" s="295" t="s">
        <v>272</v>
      </c>
      <c r="M13" s="111"/>
      <c r="N13" s="112"/>
      <c r="O13" s="112"/>
      <c r="P13" s="112"/>
    </row>
    <row r="14" spans="1:16" s="113" customFormat="1" ht="42.75" customHeight="1">
      <c r="A14" s="81">
        <v>1.07</v>
      </c>
      <c r="B14" s="84" t="s">
        <v>166</v>
      </c>
      <c r="C14" s="110" t="s">
        <v>178</v>
      </c>
      <c r="D14" s="81">
        <v>1</v>
      </c>
      <c r="E14" s="83">
        <f>+CPQLchung!G33</f>
        <v>60000</v>
      </c>
      <c r="F14" s="83">
        <f>+CPQLchung!G36</f>
        <v>717658.5</v>
      </c>
      <c r="G14" s="83">
        <f>+CPQLchung!G38</f>
        <v>62341</v>
      </c>
      <c r="H14" s="83">
        <f t="shared" si="0"/>
        <v>60000</v>
      </c>
      <c r="I14" s="83">
        <f t="shared" si="1"/>
        <v>717658.5</v>
      </c>
      <c r="J14" s="83">
        <f t="shared" si="2"/>
        <v>62341</v>
      </c>
      <c r="K14" s="83">
        <f t="shared" si="3"/>
        <v>839999.5</v>
      </c>
      <c r="L14" s="295" t="s">
        <v>257</v>
      </c>
      <c r="M14" s="111">
        <f t="shared" si="4"/>
        <v>839999.5</v>
      </c>
      <c r="N14" s="112">
        <f>+'1.1a'!F40</f>
        <v>30507063.59090909</v>
      </c>
      <c r="O14" s="112">
        <f t="shared" si="5"/>
        <v>-29667064.09090909</v>
      </c>
      <c r="P14" s="112"/>
    </row>
    <row r="15" spans="1:16" s="94" customFormat="1" ht="24.75" customHeight="1">
      <c r="A15" s="318"/>
      <c r="B15" s="318" t="s">
        <v>161</v>
      </c>
      <c r="C15" s="316"/>
      <c r="D15" s="318"/>
      <c r="E15" s="318"/>
      <c r="F15" s="318"/>
      <c r="G15" s="318"/>
      <c r="H15" s="86">
        <f>SUM(H8:H14)</f>
        <v>89040000</v>
      </c>
      <c r="I15" s="86">
        <f>SUM(I8:I14)</f>
        <v>75086135.522727281</v>
      </c>
      <c r="J15" s="86">
        <f>SUM(J8:J14)</f>
        <v>47093863.727239996</v>
      </c>
      <c r="K15" s="86">
        <f>SUM(K8:K14)</f>
        <v>211219999.889</v>
      </c>
      <c r="L15" s="316"/>
      <c r="M15" s="116"/>
      <c r="N15" s="116"/>
      <c r="O15" s="116"/>
      <c r="P15" s="116"/>
    </row>
    <row r="18" spans="1:16">
      <c r="I18" s="88"/>
      <c r="K18" s="233"/>
    </row>
    <row r="24" spans="1:16" s="135" customFormat="1" ht="18.75">
      <c r="A24" s="99" t="s">
        <v>290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33"/>
      <c r="N24" s="134"/>
      <c r="O24" s="134"/>
      <c r="P24" s="134"/>
    </row>
    <row r="25" spans="1:16" s="135" customFormat="1" ht="18.75">
      <c r="A25" s="99" t="str">
        <f>+A3</f>
        <v>THUYẾT MINH CHI PHÍ TRỰC TIẾP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33"/>
      <c r="N25" s="134"/>
      <c r="O25" s="134"/>
      <c r="P25" s="134"/>
    </row>
    <row r="26" spans="1:16" s="135" customFormat="1" ht="18.75">
      <c r="A26" s="99" t="s">
        <v>186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33"/>
      <c r="N26" s="134"/>
      <c r="O26" s="134"/>
      <c r="P26" s="134"/>
    </row>
    <row r="27" spans="1:16" ht="15.75">
      <c r="K27" s="561" t="s">
        <v>149</v>
      </c>
      <c r="L27" s="561"/>
    </row>
    <row r="28" spans="1:16" ht="19.5" customHeight="1">
      <c r="A28" s="562" t="s">
        <v>150</v>
      </c>
      <c r="B28" s="560" t="s">
        <v>151</v>
      </c>
      <c r="C28" s="560" t="s">
        <v>7</v>
      </c>
      <c r="D28" s="560" t="s">
        <v>152</v>
      </c>
      <c r="E28" s="560" t="s">
        <v>153</v>
      </c>
      <c r="F28" s="560"/>
      <c r="G28" s="560"/>
      <c r="H28" s="560" t="s">
        <v>154</v>
      </c>
      <c r="I28" s="560"/>
      <c r="J28" s="560"/>
      <c r="K28" s="560" t="s">
        <v>155</v>
      </c>
      <c r="L28" s="560" t="s">
        <v>156</v>
      </c>
    </row>
    <row r="29" spans="1:16" ht="25.5">
      <c r="A29" s="562"/>
      <c r="B29" s="560"/>
      <c r="C29" s="560"/>
      <c r="D29" s="560"/>
      <c r="E29" s="316" t="s">
        <v>157</v>
      </c>
      <c r="F29" s="316" t="s">
        <v>158</v>
      </c>
      <c r="G29" s="316" t="s">
        <v>159</v>
      </c>
      <c r="H29" s="316" t="s">
        <v>157</v>
      </c>
      <c r="I29" s="316" t="s">
        <v>158</v>
      </c>
      <c r="J29" s="316" t="s">
        <v>159</v>
      </c>
      <c r="K29" s="560"/>
      <c r="L29" s="560"/>
    </row>
    <row r="30" spans="1:16" ht="41.25" customHeight="1">
      <c r="A30" s="81">
        <v>1.01</v>
      </c>
      <c r="B30" s="82" t="s">
        <v>160</v>
      </c>
      <c r="C30" s="110" t="s">
        <v>178</v>
      </c>
      <c r="D30" s="81">
        <v>1</v>
      </c>
      <c r="E30" s="83">
        <f>+CPQLchung!G7</f>
        <v>60000</v>
      </c>
      <c r="F30" s="83">
        <f>+CPQLchung!G10</f>
        <v>1076487.75</v>
      </c>
      <c r="G30" s="83">
        <f>+CPQLchung!G12</f>
        <v>108512</v>
      </c>
      <c r="H30" s="83">
        <f>D30*E30</f>
        <v>60000</v>
      </c>
      <c r="I30" s="83">
        <f>D30*F30</f>
        <v>1076487.75</v>
      </c>
      <c r="J30" s="83">
        <f>D30*G30</f>
        <v>108512</v>
      </c>
      <c r="K30" s="83">
        <f>H30+I30+J30</f>
        <v>1244999.75</v>
      </c>
      <c r="L30" s="295" t="s">
        <v>257</v>
      </c>
    </row>
    <row r="31" spans="1:16" ht="29.25" customHeight="1">
      <c r="A31" s="81">
        <v>1.02</v>
      </c>
      <c r="B31" s="84" t="s">
        <v>43</v>
      </c>
      <c r="C31" s="110" t="s">
        <v>13</v>
      </c>
      <c r="D31" s="81">
        <v>12</v>
      </c>
      <c r="E31" s="83">
        <f>+'1.2a'!F44</f>
        <v>60000</v>
      </c>
      <c r="F31" s="83">
        <f>+'1.2a'!F47</f>
        <v>1076487.75</v>
      </c>
      <c r="G31" s="83">
        <f>+'1.2a'!F49</f>
        <v>75000</v>
      </c>
      <c r="H31" s="83">
        <f t="shared" ref="H31:H36" si="6">D31*E31</f>
        <v>720000</v>
      </c>
      <c r="I31" s="83">
        <f t="shared" ref="I31:I36" si="7">D31*F31</f>
        <v>12917853</v>
      </c>
      <c r="J31" s="83">
        <f t="shared" ref="J31:J36" si="8">D31*G31</f>
        <v>900000</v>
      </c>
      <c r="K31" s="83">
        <f t="shared" ref="K31:K36" si="9">H31+I31+J31</f>
        <v>14537853</v>
      </c>
      <c r="L31" s="295" t="s">
        <v>273</v>
      </c>
      <c r="M31" s="80">
        <f>+E31+F31+G31</f>
        <v>1211487.75</v>
      </c>
      <c r="N31" s="88">
        <f>+'1.2a'!F43</f>
        <v>1211487.75</v>
      </c>
    </row>
    <row r="32" spans="1:16" ht="25.5">
      <c r="A32" s="81">
        <v>1.03</v>
      </c>
      <c r="B32" s="84" t="s">
        <v>77</v>
      </c>
      <c r="C32" s="110" t="s">
        <v>13</v>
      </c>
      <c r="D32" s="81">
        <v>12</v>
      </c>
      <c r="E32" s="83">
        <f>+'1.2a'!F53</f>
        <v>450000</v>
      </c>
      <c r="F32" s="83">
        <f>+'1.2a'!F58</f>
        <v>1794146.25</v>
      </c>
      <c r="G32" s="83">
        <f>+'1.2a'!F60</f>
        <v>340000</v>
      </c>
      <c r="H32" s="83">
        <f t="shared" si="6"/>
        <v>5400000</v>
      </c>
      <c r="I32" s="83">
        <f t="shared" si="7"/>
        <v>21529755</v>
      </c>
      <c r="J32" s="83">
        <f t="shared" si="8"/>
        <v>4080000</v>
      </c>
      <c r="K32" s="83">
        <f t="shared" si="9"/>
        <v>31009755</v>
      </c>
      <c r="L32" s="295" t="s">
        <v>275</v>
      </c>
      <c r="M32" s="80">
        <f t="shared" ref="M32:M35" si="10">+E32+F32+G32</f>
        <v>2584146.25</v>
      </c>
      <c r="N32" s="88">
        <f>+'1.2a'!F52</f>
        <v>2584146.25</v>
      </c>
    </row>
    <row r="33" spans="1:14" ht="25.5">
      <c r="A33" s="81">
        <v>1.04</v>
      </c>
      <c r="B33" s="84" t="s">
        <v>42</v>
      </c>
      <c r="C33" s="110" t="s">
        <v>13</v>
      </c>
      <c r="D33" s="81">
        <v>12</v>
      </c>
      <c r="E33" s="83">
        <f>+'1.1a'!F62</f>
        <v>0</v>
      </c>
      <c r="F33" s="83">
        <f>+'1.2a'!F65</f>
        <v>717658.5</v>
      </c>
      <c r="G33" s="83">
        <f>+'1.2a'!F67</f>
        <v>540000</v>
      </c>
      <c r="H33" s="83">
        <f t="shared" si="6"/>
        <v>0</v>
      </c>
      <c r="I33" s="83">
        <f t="shared" si="7"/>
        <v>8611902</v>
      </c>
      <c r="J33" s="83">
        <f t="shared" si="8"/>
        <v>6480000</v>
      </c>
      <c r="K33" s="83">
        <f t="shared" si="9"/>
        <v>15091902</v>
      </c>
      <c r="L33" s="295" t="s">
        <v>276</v>
      </c>
      <c r="M33" s="80">
        <f t="shared" si="10"/>
        <v>1257658.5</v>
      </c>
      <c r="N33" s="88">
        <f>+'1.2a'!F64</f>
        <v>1257658.5</v>
      </c>
    </row>
    <row r="34" spans="1:14" ht="25.5">
      <c r="A34" s="81">
        <v>1.05</v>
      </c>
      <c r="B34" s="84" t="s">
        <v>49</v>
      </c>
      <c r="C34" s="110" t="s">
        <v>13</v>
      </c>
      <c r="D34" s="81">
        <v>12</v>
      </c>
      <c r="E34" s="83">
        <f>+'1.2a'!F76</f>
        <v>700000</v>
      </c>
      <c r="F34" s="83"/>
      <c r="G34" s="83"/>
      <c r="H34" s="83">
        <f t="shared" si="6"/>
        <v>8400000</v>
      </c>
      <c r="I34" s="83">
        <f t="shared" si="7"/>
        <v>0</v>
      </c>
      <c r="J34" s="83">
        <f t="shared" si="8"/>
        <v>0</v>
      </c>
      <c r="K34" s="83">
        <f t="shared" si="9"/>
        <v>8400000</v>
      </c>
      <c r="L34" s="431" t="s">
        <v>274</v>
      </c>
      <c r="M34" s="80">
        <f t="shared" si="10"/>
        <v>700000</v>
      </c>
      <c r="N34" s="88">
        <f>+'1.2a'!F76</f>
        <v>700000</v>
      </c>
    </row>
    <row r="35" spans="1:14" ht="25.5">
      <c r="A35" s="81">
        <v>1.06</v>
      </c>
      <c r="B35" s="84" t="s">
        <v>175</v>
      </c>
      <c r="C35" s="110" t="s">
        <v>13</v>
      </c>
      <c r="D35" s="81">
        <v>12</v>
      </c>
      <c r="E35" s="83"/>
      <c r="F35" s="83">
        <f>+'1.2a'!F71</f>
        <v>218349.34090909091</v>
      </c>
      <c r="G35" s="83">
        <f>+'1.2a'!F73</f>
        <v>28358</v>
      </c>
      <c r="H35" s="83"/>
      <c r="I35" s="83">
        <f t="shared" si="7"/>
        <v>2620192.0909090908</v>
      </c>
      <c r="J35" s="83">
        <f t="shared" si="8"/>
        <v>340296</v>
      </c>
      <c r="K35" s="83">
        <f>H35+I35+J35+2.65909091</f>
        <v>2960490.7500000009</v>
      </c>
      <c r="L35" s="295" t="s">
        <v>277</v>
      </c>
      <c r="M35" s="80">
        <f t="shared" si="10"/>
        <v>246707.34090909091</v>
      </c>
      <c r="N35" s="88">
        <f>+'1.2a'!F70</f>
        <v>246707.34090909091</v>
      </c>
    </row>
    <row r="36" spans="1:14" ht="38.25">
      <c r="A36" s="81">
        <v>1.07</v>
      </c>
      <c r="B36" s="84" t="s">
        <v>166</v>
      </c>
      <c r="C36" s="110" t="s">
        <v>178</v>
      </c>
      <c r="D36" s="81">
        <v>1</v>
      </c>
      <c r="E36" s="83">
        <f>+CPQLchung!G33</f>
        <v>60000</v>
      </c>
      <c r="F36" s="83">
        <f>+CPQLchung!G36</f>
        <v>717658.5</v>
      </c>
      <c r="G36" s="83">
        <f>+CPQLchung!G38</f>
        <v>62341</v>
      </c>
      <c r="H36" s="83">
        <f t="shared" si="6"/>
        <v>60000</v>
      </c>
      <c r="I36" s="83">
        <f t="shared" si="7"/>
        <v>717658.5</v>
      </c>
      <c r="J36" s="83">
        <f t="shared" si="8"/>
        <v>62341</v>
      </c>
      <c r="K36" s="83">
        <f t="shared" si="9"/>
        <v>839999.5</v>
      </c>
      <c r="L36" s="295" t="s">
        <v>257</v>
      </c>
    </row>
    <row r="37" spans="1:14" ht="27.75" customHeight="1">
      <c r="A37" s="318"/>
      <c r="B37" s="318" t="s">
        <v>161</v>
      </c>
      <c r="C37" s="318"/>
      <c r="D37" s="318"/>
      <c r="E37" s="318"/>
      <c r="F37" s="318"/>
      <c r="G37" s="318"/>
      <c r="H37" s="86">
        <f>SUM(H30:H36)</f>
        <v>14640000</v>
      </c>
      <c r="I37" s="86">
        <f>SUM(I30:I36)</f>
        <v>47473848.340909094</v>
      </c>
      <c r="J37" s="86">
        <f>SUM(J30:J36)</f>
        <v>11971149</v>
      </c>
      <c r="K37" s="86">
        <f>SUM(K30:K36)</f>
        <v>74085000</v>
      </c>
      <c r="L37" s="316"/>
      <c r="M37" s="80">
        <f>6*12</f>
        <v>72</v>
      </c>
    </row>
    <row r="40" spans="1:14">
      <c r="K40" s="233"/>
    </row>
    <row r="51" spans="1:16" s="138" customFormat="1" ht="18.75">
      <c r="A51" s="99" t="s">
        <v>291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293"/>
      <c r="M51" s="136"/>
      <c r="N51" s="137"/>
      <c r="O51" s="137"/>
      <c r="P51" s="137"/>
    </row>
    <row r="52" spans="1:16" s="138" customFormat="1" ht="18.75">
      <c r="A52" s="99" t="str">
        <f>+A3</f>
        <v>THUYẾT MINH CHI PHÍ TRỰC TIẾP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293"/>
      <c r="M52" s="136"/>
      <c r="N52" s="137"/>
      <c r="O52" s="137"/>
      <c r="P52" s="137"/>
    </row>
    <row r="53" spans="1:16" s="138" customFormat="1" ht="18.75">
      <c r="A53" s="99" t="s">
        <v>187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293"/>
      <c r="M53" s="136"/>
      <c r="N53" s="137"/>
      <c r="O53" s="137"/>
      <c r="P53" s="137"/>
    </row>
    <row r="54" spans="1:16" ht="15.75">
      <c r="K54" s="561" t="s">
        <v>149</v>
      </c>
      <c r="L54" s="561"/>
    </row>
    <row r="55" spans="1:16" ht="24" customHeight="1">
      <c r="A55" s="562" t="s">
        <v>150</v>
      </c>
      <c r="B55" s="560" t="s">
        <v>151</v>
      </c>
      <c r="C55" s="560" t="s">
        <v>7</v>
      </c>
      <c r="D55" s="560" t="s">
        <v>152</v>
      </c>
      <c r="E55" s="560" t="s">
        <v>153</v>
      </c>
      <c r="F55" s="560"/>
      <c r="G55" s="560"/>
      <c r="H55" s="560" t="s">
        <v>154</v>
      </c>
      <c r="I55" s="560"/>
      <c r="J55" s="560"/>
      <c r="K55" s="560" t="s">
        <v>155</v>
      </c>
      <c r="L55" s="560" t="s">
        <v>156</v>
      </c>
    </row>
    <row r="56" spans="1:16" ht="33.75" customHeight="1">
      <c r="A56" s="562"/>
      <c r="B56" s="560"/>
      <c r="C56" s="560"/>
      <c r="D56" s="560"/>
      <c r="E56" s="316" t="s">
        <v>157</v>
      </c>
      <c r="F56" s="316" t="s">
        <v>158</v>
      </c>
      <c r="G56" s="316" t="s">
        <v>159</v>
      </c>
      <c r="H56" s="316" t="s">
        <v>157</v>
      </c>
      <c r="I56" s="316" t="s">
        <v>158</v>
      </c>
      <c r="J56" s="316" t="s">
        <v>159</v>
      </c>
      <c r="K56" s="560"/>
      <c r="L56" s="560"/>
    </row>
    <row r="57" spans="1:16" ht="41.25" customHeight="1">
      <c r="A57" s="81">
        <v>1.01</v>
      </c>
      <c r="B57" s="82" t="s">
        <v>160</v>
      </c>
      <c r="C57" s="110" t="s">
        <v>178</v>
      </c>
      <c r="D57" s="81">
        <v>1</v>
      </c>
      <c r="E57" s="83">
        <f>+CPQLchung!G7</f>
        <v>60000</v>
      </c>
      <c r="F57" s="83">
        <f>+CPQLchung!G10</f>
        <v>1076487.75</v>
      </c>
      <c r="G57" s="83">
        <f>+CPQLchung!G12</f>
        <v>108512</v>
      </c>
      <c r="H57" s="83">
        <f>D57*E57</f>
        <v>60000</v>
      </c>
      <c r="I57" s="83">
        <f>D57*F57</f>
        <v>1076487.75</v>
      </c>
      <c r="J57" s="83">
        <f>D57*G57</f>
        <v>108512</v>
      </c>
      <c r="K57" s="83">
        <f>H57+I57+J57</f>
        <v>1244999.75</v>
      </c>
      <c r="L57" s="295" t="s">
        <v>257</v>
      </c>
    </row>
    <row r="58" spans="1:16" ht="31.5" customHeight="1">
      <c r="A58" s="81">
        <v>1.02</v>
      </c>
      <c r="B58" s="84" t="s">
        <v>77</v>
      </c>
      <c r="C58" s="110" t="s">
        <v>13</v>
      </c>
      <c r="D58" s="81">
        <v>12</v>
      </c>
      <c r="E58" s="83">
        <f>+'1.2a'!F79</f>
        <v>520000</v>
      </c>
      <c r="F58" s="83">
        <f>+'1.2a'!F84</f>
        <v>1435317</v>
      </c>
      <c r="G58" s="83">
        <f>+'1.2a'!F86</f>
        <v>20000</v>
      </c>
      <c r="H58" s="83">
        <f t="shared" ref="H58:H61" si="11">D58*E58</f>
        <v>6240000</v>
      </c>
      <c r="I58" s="83">
        <f t="shared" ref="I58:I61" si="12">D58*F58</f>
        <v>17223804</v>
      </c>
      <c r="J58" s="83">
        <f t="shared" ref="J58:J61" si="13">D58*G58</f>
        <v>240000</v>
      </c>
      <c r="K58" s="83">
        <f t="shared" ref="K58:K61" si="14">H58+I58+J58</f>
        <v>23703804</v>
      </c>
      <c r="L58" s="295" t="s">
        <v>278</v>
      </c>
    </row>
    <row r="59" spans="1:16" ht="36.75" customHeight="1">
      <c r="A59" s="81">
        <v>1.03</v>
      </c>
      <c r="B59" s="84" t="s">
        <v>45</v>
      </c>
      <c r="C59" s="110" t="s">
        <v>13</v>
      </c>
      <c r="D59" s="81">
        <v>12</v>
      </c>
      <c r="E59" s="83">
        <f>+'1.2a'!F94</f>
        <v>10000000</v>
      </c>
      <c r="F59" s="83">
        <f>+'1.1a'!F77</f>
        <v>0</v>
      </c>
      <c r="G59" s="83">
        <f>+'1.1a'!F79</f>
        <v>0</v>
      </c>
      <c r="H59" s="83">
        <f t="shared" si="11"/>
        <v>120000000</v>
      </c>
      <c r="I59" s="83">
        <f t="shared" si="12"/>
        <v>0</v>
      </c>
      <c r="J59" s="83">
        <f t="shared" si="13"/>
        <v>0</v>
      </c>
      <c r="K59" s="83">
        <f t="shared" si="14"/>
        <v>120000000</v>
      </c>
      <c r="L59" s="295" t="s">
        <v>276</v>
      </c>
    </row>
    <row r="60" spans="1:16" ht="36.75" customHeight="1">
      <c r="A60" s="81">
        <v>1.04</v>
      </c>
      <c r="B60" s="84" t="s">
        <v>175</v>
      </c>
      <c r="C60" s="110" t="s">
        <v>13</v>
      </c>
      <c r="D60" s="81">
        <v>12</v>
      </c>
      <c r="E60" s="83">
        <f>+'1.2a'!F90</f>
        <v>6333.6589999999997</v>
      </c>
      <c r="F60" s="83">
        <f>+'1.2a'!F92</f>
        <v>218349.34090909091</v>
      </c>
      <c r="G60" s="83"/>
      <c r="H60" s="83">
        <f t="shared" ref="H60" si="15">D60*E60</f>
        <v>76003.907999999996</v>
      </c>
      <c r="I60" s="83">
        <f t="shared" ref="I60" si="16">D60*F60</f>
        <v>2620192.0909090908</v>
      </c>
      <c r="J60" s="83">
        <f t="shared" ref="J60" si="17">D60*G60</f>
        <v>0</v>
      </c>
      <c r="K60" s="83">
        <f>H60+I60+J60+0.75109091</f>
        <v>2696196.7500000005</v>
      </c>
      <c r="L60" s="295" t="s">
        <v>275</v>
      </c>
    </row>
    <row r="61" spans="1:16" ht="38.25">
      <c r="A61" s="81">
        <v>1.05</v>
      </c>
      <c r="B61" s="84" t="s">
        <v>166</v>
      </c>
      <c r="C61" s="110" t="s">
        <v>178</v>
      </c>
      <c r="D61" s="81">
        <v>1</v>
      </c>
      <c r="E61" s="83">
        <f>+CPQLchung!G33</f>
        <v>60000</v>
      </c>
      <c r="F61" s="83">
        <f>+CPQLchung!G36</f>
        <v>717658.5</v>
      </c>
      <c r="G61" s="83">
        <f>+CPQLchung!G38</f>
        <v>62341</v>
      </c>
      <c r="H61" s="83">
        <f t="shared" si="11"/>
        <v>60000</v>
      </c>
      <c r="I61" s="83">
        <f t="shared" si="12"/>
        <v>717658.5</v>
      </c>
      <c r="J61" s="83">
        <f t="shared" si="13"/>
        <v>62341</v>
      </c>
      <c r="K61" s="83">
        <f t="shared" si="14"/>
        <v>839999.5</v>
      </c>
      <c r="L61" s="295" t="s">
        <v>257</v>
      </c>
    </row>
    <row r="62" spans="1:16" ht="26.25" customHeight="1">
      <c r="A62" s="318"/>
      <c r="B62" s="318" t="s">
        <v>161</v>
      </c>
      <c r="C62" s="318"/>
      <c r="D62" s="318"/>
      <c r="E62" s="318"/>
      <c r="F62" s="318"/>
      <c r="G62" s="318"/>
      <c r="H62" s="86">
        <f>SUM(H57:H61)</f>
        <v>126436003.90800001</v>
      </c>
      <c r="I62" s="86">
        <f>SUM(I57:I61)</f>
        <v>21638142.34090909</v>
      </c>
      <c r="J62" s="86">
        <f>SUM(J57:J61)</f>
        <v>410853</v>
      </c>
      <c r="K62" s="86">
        <f>SUM(K57:K61)</f>
        <v>148485000</v>
      </c>
      <c r="L62" s="316"/>
    </row>
    <row r="65" spans="11:11">
      <c r="K65" s="233"/>
    </row>
  </sheetData>
  <mergeCells count="27">
    <mergeCell ref="K5:L5"/>
    <mergeCell ref="A6:A7"/>
    <mergeCell ref="B6:B7"/>
    <mergeCell ref="C6:C7"/>
    <mergeCell ref="D6:D7"/>
    <mergeCell ref="E6:G6"/>
    <mergeCell ref="H6:J6"/>
    <mergeCell ref="K6:K7"/>
    <mergeCell ref="L6:L7"/>
    <mergeCell ref="K27:L27"/>
    <mergeCell ref="A28:A29"/>
    <mergeCell ref="B28:B29"/>
    <mergeCell ref="C28:C29"/>
    <mergeCell ref="D28:D29"/>
    <mergeCell ref="E28:G28"/>
    <mergeCell ref="H28:J28"/>
    <mergeCell ref="K28:K29"/>
    <mergeCell ref="L28:L29"/>
    <mergeCell ref="K54:L54"/>
    <mergeCell ref="A55:A56"/>
    <mergeCell ref="B55:B56"/>
    <mergeCell ref="C55:C56"/>
    <mergeCell ref="D55:D56"/>
    <mergeCell ref="E55:G55"/>
    <mergeCell ref="H55:J55"/>
    <mergeCell ref="K55:K56"/>
    <mergeCell ref="L55:L56"/>
  </mergeCells>
  <pageMargins left="0" right="0" top="0.7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73" workbookViewId="0">
      <selection activeCell="D91" sqref="D91"/>
    </sheetView>
  </sheetViews>
  <sheetFormatPr defaultRowHeight="15.75"/>
  <cols>
    <col min="1" max="1" width="5.5" style="128" customWidth="1"/>
    <col min="2" max="2" width="31" style="128" customWidth="1"/>
    <col min="3" max="3" width="7.25" style="281" customWidth="1"/>
    <col min="4" max="4" width="8.5" style="281" customWidth="1"/>
    <col min="5" max="5" width="10.25" style="128" customWidth="1"/>
    <col min="6" max="6" width="11.875" style="128" customWidth="1"/>
    <col min="7" max="7" width="14.375" style="128" customWidth="1"/>
    <col min="8" max="16384" width="9" style="128"/>
  </cols>
  <sheetData>
    <row r="1" spans="1:7" ht="18.75">
      <c r="A1" s="279" t="s">
        <v>266</v>
      </c>
      <c r="B1" s="398"/>
      <c r="C1" s="398"/>
      <c r="D1" s="398"/>
      <c r="E1" s="398"/>
      <c r="F1" s="398"/>
      <c r="G1" s="398"/>
    </row>
    <row r="2" spans="1:7" ht="18.75">
      <c r="A2" s="279" t="s">
        <v>5</v>
      </c>
      <c r="B2" s="279"/>
      <c r="C2" s="279"/>
      <c r="D2" s="279"/>
      <c r="E2" s="279"/>
      <c r="F2" s="279"/>
      <c r="G2" s="279"/>
    </row>
    <row r="3" spans="1:7" ht="18.75">
      <c r="A3" s="279" t="s">
        <v>200</v>
      </c>
      <c r="B3" s="279"/>
      <c r="C3" s="279"/>
      <c r="D3" s="279"/>
      <c r="E3" s="279"/>
      <c r="F3" s="279"/>
      <c r="G3" s="279"/>
    </row>
    <row r="4" spans="1:7" ht="18.75">
      <c r="B4" s="274"/>
      <c r="C4" s="280"/>
      <c r="D4" s="280"/>
      <c r="E4" s="274"/>
      <c r="F4" s="274"/>
      <c r="G4" s="291" t="s">
        <v>6</v>
      </c>
    </row>
    <row r="5" spans="1:7" s="277" customFormat="1" ht="21" customHeight="1">
      <c r="A5" s="204" t="s">
        <v>0</v>
      </c>
      <c r="B5" s="204" t="s">
        <v>1</v>
      </c>
      <c r="C5" s="204" t="s">
        <v>7</v>
      </c>
      <c r="D5" s="204" t="s">
        <v>8</v>
      </c>
      <c r="E5" s="204" t="s">
        <v>9</v>
      </c>
      <c r="F5" s="204" t="s">
        <v>10</v>
      </c>
      <c r="G5" s="204" t="s">
        <v>11</v>
      </c>
    </row>
    <row r="6" spans="1:7" s="277" customFormat="1" ht="28.5">
      <c r="A6" s="105" t="s">
        <v>208</v>
      </c>
      <c r="B6" s="226" t="s">
        <v>292</v>
      </c>
      <c r="C6" s="226"/>
      <c r="D6" s="226"/>
      <c r="E6" s="226"/>
      <c r="F6" s="205">
        <f>+F7+F16+F29+F35+F41</f>
        <v>17427916.666663937</v>
      </c>
      <c r="G6" s="408"/>
    </row>
    <row r="7" spans="1:7" s="277" customFormat="1" ht="19.5" customHeight="1">
      <c r="A7" s="105">
        <v>1</v>
      </c>
      <c r="B7" s="304" t="s">
        <v>44</v>
      </c>
      <c r="C7" s="206"/>
      <c r="D7" s="222"/>
      <c r="E7" s="205"/>
      <c r="F7" s="205">
        <f>+F8+F11+F13</f>
        <v>1211487.75</v>
      </c>
      <c r="G7" s="410"/>
    </row>
    <row r="8" spans="1:7" s="306" customFormat="1" ht="15">
      <c r="A8" s="411">
        <v>1.1000000000000001</v>
      </c>
      <c r="B8" s="177" t="s">
        <v>66</v>
      </c>
      <c r="C8" s="178"/>
      <c r="D8" s="179"/>
      <c r="E8" s="412"/>
      <c r="F8" s="180">
        <f>F9+F10</f>
        <v>60000</v>
      </c>
      <c r="G8" s="401"/>
    </row>
    <row r="9" spans="1:7" s="275" customFormat="1" ht="15">
      <c r="A9" s="308"/>
      <c r="B9" s="182" t="s">
        <v>127</v>
      </c>
      <c r="C9" s="183" t="s">
        <v>50</v>
      </c>
      <c r="D9" s="184">
        <v>0.5</v>
      </c>
      <c r="E9" s="185">
        <v>70000</v>
      </c>
      <c r="F9" s="185">
        <f>D9*E9</f>
        <v>35000</v>
      </c>
      <c r="G9" s="402"/>
    </row>
    <row r="10" spans="1:7" s="275" customFormat="1">
      <c r="A10" s="308"/>
      <c r="B10" s="182" t="s">
        <v>131</v>
      </c>
      <c r="C10" s="356" t="s">
        <v>68</v>
      </c>
      <c r="D10" s="184">
        <v>0.5</v>
      </c>
      <c r="E10" s="185">
        <v>50000</v>
      </c>
      <c r="F10" s="185">
        <f>E10*D10</f>
        <v>25000</v>
      </c>
      <c r="G10" s="402"/>
    </row>
    <row r="11" spans="1:7" s="306" customFormat="1" ht="15">
      <c r="A11" s="256">
        <v>1.2</v>
      </c>
      <c r="B11" s="187" t="s">
        <v>65</v>
      </c>
      <c r="C11" s="188"/>
      <c r="D11" s="189"/>
      <c r="E11" s="190"/>
      <c r="F11" s="190">
        <f>F12</f>
        <v>1076487.75</v>
      </c>
      <c r="G11" s="403"/>
    </row>
    <row r="12" spans="1:7" s="275" customFormat="1" ht="15">
      <c r="A12" s="308"/>
      <c r="B12" s="191" t="s">
        <v>26</v>
      </c>
      <c r="C12" s="183" t="s">
        <v>51</v>
      </c>
      <c r="D12" s="184">
        <v>3</v>
      </c>
      <c r="E12" s="185">
        <f>+LuongCB!F19</f>
        <v>358829.25</v>
      </c>
      <c r="F12" s="185">
        <f>E12*D12</f>
        <v>1076487.75</v>
      </c>
      <c r="G12" s="402"/>
    </row>
    <row r="13" spans="1:7" s="306" customFormat="1" ht="15">
      <c r="A13" s="256">
        <v>1.3</v>
      </c>
      <c r="B13" s="187" t="s">
        <v>129</v>
      </c>
      <c r="C13" s="188"/>
      <c r="D13" s="189"/>
      <c r="E13" s="190"/>
      <c r="F13" s="190">
        <f>+SUM(F14:F15)</f>
        <v>75000</v>
      </c>
      <c r="G13" s="403"/>
    </row>
    <row r="14" spans="1:7" s="275" customFormat="1">
      <c r="A14" s="308"/>
      <c r="B14" s="357" t="s">
        <v>306</v>
      </c>
      <c r="C14" s="183" t="s">
        <v>53</v>
      </c>
      <c r="D14" s="184">
        <v>3</v>
      </c>
      <c r="E14" s="185">
        <v>15000</v>
      </c>
      <c r="F14" s="185">
        <f>E14*D14</f>
        <v>45000</v>
      </c>
      <c r="G14" s="402"/>
    </row>
    <row r="15" spans="1:7" s="275" customFormat="1">
      <c r="A15" s="414"/>
      <c r="B15" s="396" t="s">
        <v>190</v>
      </c>
      <c r="C15" s="202" t="s">
        <v>53</v>
      </c>
      <c r="D15" s="220">
        <f>+D14/2</f>
        <v>1.5</v>
      </c>
      <c r="E15" s="221">
        <v>20000</v>
      </c>
      <c r="F15" s="221">
        <f>E15*D15</f>
        <v>30000</v>
      </c>
      <c r="G15" s="417"/>
    </row>
    <row r="16" spans="1:7" s="275" customFormat="1" ht="28.5">
      <c r="A16" s="105">
        <v>2</v>
      </c>
      <c r="B16" s="317" t="s">
        <v>80</v>
      </c>
      <c r="C16" s="223"/>
      <c r="D16" s="224"/>
      <c r="E16" s="225"/>
      <c r="F16" s="225">
        <f>+F17+F22+F25</f>
        <v>6706340.9318181816</v>
      </c>
      <c r="G16" s="410"/>
    </row>
    <row r="17" spans="1:7" s="306" customFormat="1" ht="15">
      <c r="A17" s="305">
        <v>2.1</v>
      </c>
      <c r="B17" s="214" t="s">
        <v>66</v>
      </c>
      <c r="C17" s="216"/>
      <c r="D17" s="217"/>
      <c r="E17" s="218"/>
      <c r="F17" s="218">
        <f>+SUM(F18:F21)</f>
        <v>850000</v>
      </c>
      <c r="G17" s="407"/>
    </row>
    <row r="18" spans="1:7" s="275" customFormat="1" ht="15">
      <c r="A18" s="308"/>
      <c r="B18" s="182" t="s">
        <v>127</v>
      </c>
      <c r="C18" s="183" t="s">
        <v>50</v>
      </c>
      <c r="D18" s="184">
        <v>0.5</v>
      </c>
      <c r="E18" s="192">
        <v>70000</v>
      </c>
      <c r="F18" s="185">
        <f>E18*D18</f>
        <v>35000</v>
      </c>
      <c r="G18" s="402"/>
    </row>
    <row r="19" spans="1:7" s="275" customFormat="1">
      <c r="A19" s="308"/>
      <c r="B19" s="182" t="s">
        <v>131</v>
      </c>
      <c r="C19" s="356" t="s">
        <v>68</v>
      </c>
      <c r="D19" s="184">
        <v>0.5</v>
      </c>
      <c r="E19" s="192">
        <v>50000</v>
      </c>
      <c r="F19" s="185">
        <f>E19*D19</f>
        <v>25000</v>
      </c>
      <c r="G19" s="402"/>
    </row>
    <row r="20" spans="1:7" s="275" customFormat="1">
      <c r="A20" s="308"/>
      <c r="B20" s="182" t="s">
        <v>163</v>
      </c>
      <c r="C20" s="356" t="s">
        <v>68</v>
      </c>
      <c r="D20" s="184">
        <v>0.5</v>
      </c>
      <c r="E20" s="192">
        <v>300000</v>
      </c>
      <c r="F20" s="185">
        <f>E20*D20</f>
        <v>150000</v>
      </c>
      <c r="G20" s="402"/>
    </row>
    <row r="21" spans="1:7" s="275" customFormat="1" ht="15">
      <c r="A21" s="308"/>
      <c r="B21" s="182" t="s">
        <v>169</v>
      </c>
      <c r="C21" s="183" t="s">
        <v>40</v>
      </c>
      <c r="D21" s="184">
        <v>8</v>
      </c>
      <c r="E21" s="192">
        <v>80000</v>
      </c>
      <c r="F21" s="185">
        <f>E21*D21</f>
        <v>640000</v>
      </c>
      <c r="G21" s="402"/>
    </row>
    <row r="22" spans="1:7" s="306" customFormat="1" ht="15">
      <c r="A22" s="256">
        <v>2.2000000000000002</v>
      </c>
      <c r="B22" s="187" t="s">
        <v>65</v>
      </c>
      <c r="C22" s="413"/>
      <c r="D22" s="212"/>
      <c r="E22" s="209"/>
      <c r="F22" s="210">
        <f>F23+F24</f>
        <v>3736340.9318181816</v>
      </c>
      <c r="G22" s="403"/>
    </row>
    <row r="23" spans="1:7" s="275" customFormat="1" ht="15">
      <c r="A23" s="308"/>
      <c r="B23" s="191" t="s">
        <v>26</v>
      </c>
      <c r="C23" s="183" t="s">
        <v>51</v>
      </c>
      <c r="D23" s="196">
        <v>7</v>
      </c>
      <c r="E23" s="193">
        <f>+LuongCB!F19</f>
        <v>358829.25</v>
      </c>
      <c r="F23" s="194">
        <f>E23*D23</f>
        <v>2511804.75</v>
      </c>
      <c r="G23" s="402"/>
    </row>
    <row r="24" spans="1:7" s="275" customFormat="1" ht="15">
      <c r="A24" s="308"/>
      <c r="B24" s="191" t="s">
        <v>25</v>
      </c>
      <c r="C24" s="183" t="s">
        <v>51</v>
      </c>
      <c r="D24" s="196">
        <v>4</v>
      </c>
      <c r="E24" s="193">
        <f>+LuongCB!K19</f>
        <v>306134.04545454547</v>
      </c>
      <c r="F24" s="194">
        <f>D24*E24</f>
        <v>1224536.1818181819</v>
      </c>
      <c r="G24" s="402"/>
    </row>
    <row r="25" spans="1:7" s="306" customFormat="1" ht="15">
      <c r="A25" s="256">
        <v>2.2999999999999998</v>
      </c>
      <c r="B25" s="187" t="s">
        <v>170</v>
      </c>
      <c r="C25" s="188"/>
      <c r="D25" s="212"/>
      <c r="E25" s="209"/>
      <c r="F25" s="210">
        <f>+SUM(F26:F28)</f>
        <v>2120000</v>
      </c>
      <c r="G25" s="403"/>
    </row>
    <row r="26" spans="1:7" s="275" customFormat="1">
      <c r="A26" s="308"/>
      <c r="B26" s="357" t="s">
        <v>195</v>
      </c>
      <c r="C26" s="183" t="s">
        <v>53</v>
      </c>
      <c r="D26" s="196">
        <v>4</v>
      </c>
      <c r="E26" s="193">
        <v>20000</v>
      </c>
      <c r="F26" s="194">
        <f>E26*D26</f>
        <v>80000</v>
      </c>
      <c r="G26" s="402"/>
    </row>
    <row r="27" spans="1:7" s="275" customFormat="1">
      <c r="A27" s="308"/>
      <c r="B27" s="396" t="s">
        <v>190</v>
      </c>
      <c r="C27" s="183" t="s">
        <v>53</v>
      </c>
      <c r="D27" s="196">
        <f>+D26/2</f>
        <v>2</v>
      </c>
      <c r="E27" s="193">
        <f>+E15</f>
        <v>20000</v>
      </c>
      <c r="F27" s="194">
        <f t="shared" ref="F27:F28" si="0">E27*D27</f>
        <v>40000</v>
      </c>
      <c r="G27" s="402"/>
    </row>
    <row r="28" spans="1:7" s="275" customFormat="1" ht="15">
      <c r="A28" s="414"/>
      <c r="B28" s="201" t="s">
        <v>168</v>
      </c>
      <c r="C28" s="202" t="s">
        <v>53</v>
      </c>
      <c r="D28" s="203">
        <v>4</v>
      </c>
      <c r="E28" s="415">
        <v>500000</v>
      </c>
      <c r="F28" s="416">
        <f t="shared" si="0"/>
        <v>2000000</v>
      </c>
      <c r="G28" s="417"/>
    </row>
    <row r="29" spans="1:7" s="275" customFormat="1" ht="15">
      <c r="A29" s="105">
        <v>3</v>
      </c>
      <c r="B29" s="205" t="s">
        <v>74</v>
      </c>
      <c r="C29" s="206"/>
      <c r="D29" s="222"/>
      <c r="E29" s="205"/>
      <c r="F29" s="205">
        <f>+F31+F32</f>
        <v>2621487.75</v>
      </c>
      <c r="G29" s="410"/>
    </row>
    <row r="30" spans="1:7" s="306" customFormat="1" ht="15">
      <c r="A30" s="305">
        <v>3.1</v>
      </c>
      <c r="B30" s="214" t="s">
        <v>65</v>
      </c>
      <c r="C30" s="227"/>
      <c r="D30" s="228"/>
      <c r="E30" s="215"/>
      <c r="F30" s="215">
        <f>F31</f>
        <v>1076487.75</v>
      </c>
      <c r="G30" s="407"/>
    </row>
    <row r="31" spans="1:7" s="275" customFormat="1" ht="15">
      <c r="A31" s="308"/>
      <c r="B31" s="191" t="s">
        <v>26</v>
      </c>
      <c r="C31" s="183" t="s">
        <v>51</v>
      </c>
      <c r="D31" s="196">
        <v>3</v>
      </c>
      <c r="E31" s="194">
        <f>+LuongCB!F19</f>
        <v>358829.25</v>
      </c>
      <c r="F31" s="194">
        <f>E31*D31</f>
        <v>1076487.75</v>
      </c>
      <c r="G31" s="402"/>
    </row>
    <row r="32" spans="1:7" s="306" customFormat="1" ht="15">
      <c r="A32" s="256">
        <v>3.2</v>
      </c>
      <c r="B32" s="187" t="s">
        <v>170</v>
      </c>
      <c r="C32" s="188"/>
      <c r="D32" s="212"/>
      <c r="E32" s="210"/>
      <c r="F32" s="210">
        <f>+SUM(F33:F34)</f>
        <v>1545000</v>
      </c>
      <c r="G32" s="403"/>
    </row>
    <row r="33" spans="1:7" s="275" customFormat="1">
      <c r="A33" s="308"/>
      <c r="B33" s="357" t="s">
        <v>306</v>
      </c>
      <c r="C33" s="183" t="s">
        <v>53</v>
      </c>
      <c r="D33" s="196">
        <v>3</v>
      </c>
      <c r="E33" s="194">
        <v>15000</v>
      </c>
      <c r="F33" s="194">
        <f>D33*E33</f>
        <v>45000</v>
      </c>
      <c r="G33" s="402"/>
    </row>
    <row r="34" spans="1:7" s="275" customFormat="1">
      <c r="A34" s="414"/>
      <c r="B34" s="396" t="s">
        <v>190</v>
      </c>
      <c r="C34" s="302" t="s">
        <v>53</v>
      </c>
      <c r="D34" s="203">
        <v>3</v>
      </c>
      <c r="E34" s="415">
        <f>+E28</f>
        <v>500000</v>
      </c>
      <c r="F34" s="416">
        <f>+D34*E34</f>
        <v>1500000</v>
      </c>
      <c r="G34" s="417"/>
    </row>
    <row r="35" spans="1:7" s="275" customFormat="1" ht="15">
      <c r="A35" s="105">
        <v>4</v>
      </c>
      <c r="B35" s="208" t="s">
        <v>175</v>
      </c>
      <c r="C35" s="206"/>
      <c r="D35" s="206"/>
      <c r="E35" s="418"/>
      <c r="F35" s="205">
        <f>+F36+F38</f>
        <v>388600.2348457576</v>
      </c>
      <c r="G35" s="410"/>
    </row>
    <row r="36" spans="1:7" s="306" customFormat="1" ht="15">
      <c r="A36" s="411">
        <v>4.0999999999999996</v>
      </c>
      <c r="B36" s="177" t="s">
        <v>65</v>
      </c>
      <c r="C36" s="419"/>
      <c r="D36" s="420"/>
      <c r="E36" s="230"/>
      <c r="F36" s="230">
        <f>F37</f>
        <v>218349.34090909091</v>
      </c>
      <c r="G36" s="401"/>
    </row>
    <row r="37" spans="1:7" s="275" customFormat="1" ht="15">
      <c r="A37" s="308"/>
      <c r="B37" s="191" t="s">
        <v>71</v>
      </c>
      <c r="C37" s="183" t="s">
        <v>51</v>
      </c>
      <c r="D37" s="196">
        <v>0.5</v>
      </c>
      <c r="E37" s="194">
        <f>+LuongCB!E19</f>
        <v>436698.68181818182</v>
      </c>
      <c r="F37" s="194">
        <f>E37*D37</f>
        <v>218349.34090909091</v>
      </c>
      <c r="G37" s="402"/>
    </row>
    <row r="38" spans="1:7" s="306" customFormat="1" ht="15">
      <c r="A38" s="256">
        <v>4.2</v>
      </c>
      <c r="B38" s="187" t="s">
        <v>170</v>
      </c>
      <c r="C38" s="188"/>
      <c r="D38" s="212"/>
      <c r="E38" s="210"/>
      <c r="F38" s="210">
        <f>+SUM(F39:F40)</f>
        <v>170250.89393666666</v>
      </c>
      <c r="G38" s="403"/>
    </row>
    <row r="39" spans="1:7" s="275" customFormat="1" ht="15">
      <c r="A39" s="308"/>
      <c r="B39" s="191" t="str">
        <f>+B34</f>
        <v>-MMTB khác hỗ trợ</v>
      </c>
      <c r="C39" s="303" t="s">
        <v>53</v>
      </c>
      <c r="D39" s="196">
        <v>0.3</v>
      </c>
      <c r="E39" s="193">
        <f>+E34</f>
        <v>500000</v>
      </c>
      <c r="F39" s="194">
        <f>+D39*E39</f>
        <v>150000</v>
      </c>
      <c r="G39" s="402"/>
    </row>
    <row r="40" spans="1:7" s="275" customFormat="1">
      <c r="A40" s="421"/>
      <c r="B40" s="231" t="s">
        <v>176</v>
      </c>
      <c r="C40" s="356" t="s">
        <v>68</v>
      </c>
      <c r="D40" s="422">
        <v>1</v>
      </c>
      <c r="E40" s="423">
        <f>+(215000/12)+2334.22727</f>
        <v>20250.893936666667</v>
      </c>
      <c r="F40" s="424">
        <f>+D40*E40</f>
        <v>20250.893936666667</v>
      </c>
      <c r="G40" s="425"/>
    </row>
    <row r="41" spans="1:7" s="275" customFormat="1" ht="25.5">
      <c r="A41" s="105">
        <v>5</v>
      </c>
      <c r="B41" s="205" t="s">
        <v>47</v>
      </c>
      <c r="C41" s="206" t="s">
        <v>13</v>
      </c>
      <c r="D41" s="206">
        <v>1</v>
      </c>
      <c r="E41" s="418">
        <v>6500000</v>
      </c>
      <c r="F41" s="205">
        <f>E41</f>
        <v>6500000</v>
      </c>
      <c r="G41" s="410" t="s">
        <v>75</v>
      </c>
    </row>
    <row r="42" spans="1:7" s="275" customFormat="1" ht="28.5">
      <c r="A42" s="105" t="s">
        <v>254</v>
      </c>
      <c r="B42" s="226" t="s">
        <v>293</v>
      </c>
      <c r="C42" s="226"/>
      <c r="D42" s="226"/>
      <c r="E42" s="226"/>
      <c r="F42" s="205">
        <f>+F43+F52+F64+F70+F76</f>
        <v>5999999.8409090908</v>
      </c>
      <c r="G42" s="408"/>
    </row>
    <row r="43" spans="1:7" s="275" customFormat="1" ht="15">
      <c r="A43" s="105">
        <v>1</v>
      </c>
      <c r="B43" s="304" t="s">
        <v>43</v>
      </c>
      <c r="C43" s="206"/>
      <c r="D43" s="222"/>
      <c r="E43" s="205"/>
      <c r="F43" s="205">
        <f>+F44+F47+F49</f>
        <v>1211487.75</v>
      </c>
      <c r="G43" s="409"/>
    </row>
    <row r="44" spans="1:7" s="306" customFormat="1" ht="15">
      <c r="A44" s="305">
        <v>1.1000000000000001</v>
      </c>
      <c r="B44" s="214" t="s">
        <v>126</v>
      </c>
      <c r="C44" s="227"/>
      <c r="D44" s="228"/>
      <c r="E44" s="215"/>
      <c r="F44" s="215">
        <f>+SUM(F45:F46)</f>
        <v>60000</v>
      </c>
      <c r="G44" s="404"/>
    </row>
    <row r="45" spans="1:7" s="275" customFormat="1" ht="15">
      <c r="A45" s="308"/>
      <c r="B45" s="182" t="s">
        <v>127</v>
      </c>
      <c r="C45" s="183" t="s">
        <v>50</v>
      </c>
      <c r="D45" s="184">
        <v>0.5</v>
      </c>
      <c r="E45" s="185">
        <v>70000</v>
      </c>
      <c r="F45" s="185">
        <f>D45*E45</f>
        <v>35000</v>
      </c>
      <c r="G45" s="405"/>
    </row>
    <row r="46" spans="1:7" s="275" customFormat="1">
      <c r="A46" s="308"/>
      <c r="B46" s="182" t="s">
        <v>131</v>
      </c>
      <c r="C46" s="356" t="s">
        <v>68</v>
      </c>
      <c r="D46" s="184">
        <v>0.5</v>
      </c>
      <c r="E46" s="185">
        <v>50000</v>
      </c>
      <c r="F46" s="185">
        <f>E46*D46</f>
        <v>25000</v>
      </c>
      <c r="G46" s="405"/>
    </row>
    <row r="47" spans="1:7" s="306" customFormat="1" ht="15">
      <c r="A47" s="256">
        <v>1.2</v>
      </c>
      <c r="B47" s="187" t="s">
        <v>65</v>
      </c>
      <c r="C47" s="188"/>
      <c r="D47" s="189"/>
      <c r="E47" s="190"/>
      <c r="F47" s="210">
        <f>F48</f>
        <v>1076487.75</v>
      </c>
      <c r="G47" s="406"/>
    </row>
    <row r="48" spans="1:7" s="275" customFormat="1" ht="15">
      <c r="A48" s="308"/>
      <c r="B48" s="191" t="s">
        <v>26</v>
      </c>
      <c r="C48" s="183" t="s">
        <v>51</v>
      </c>
      <c r="D48" s="184">
        <v>3</v>
      </c>
      <c r="E48" s="185">
        <f>+LuongCB!F19</f>
        <v>358829.25</v>
      </c>
      <c r="F48" s="194">
        <f>E48*D48</f>
        <v>1076487.75</v>
      </c>
      <c r="G48" s="405"/>
    </row>
    <row r="49" spans="1:7" s="306" customFormat="1" ht="15">
      <c r="A49" s="256">
        <v>1.3</v>
      </c>
      <c r="B49" s="187" t="s">
        <v>129</v>
      </c>
      <c r="C49" s="188"/>
      <c r="D49" s="189"/>
      <c r="E49" s="190"/>
      <c r="F49" s="190">
        <f>+SUM(F50:F51)</f>
        <v>75000</v>
      </c>
      <c r="G49" s="406"/>
    </row>
    <row r="50" spans="1:7" s="275" customFormat="1">
      <c r="A50" s="308"/>
      <c r="B50" s="357" t="s">
        <v>306</v>
      </c>
      <c r="C50" s="183" t="s">
        <v>53</v>
      </c>
      <c r="D50" s="184">
        <v>3</v>
      </c>
      <c r="E50" s="185">
        <v>15000</v>
      </c>
      <c r="F50" s="185">
        <f>E50*D50</f>
        <v>45000</v>
      </c>
      <c r="G50" s="405"/>
    </row>
    <row r="51" spans="1:7" s="275" customFormat="1">
      <c r="A51" s="414"/>
      <c r="B51" s="396" t="s">
        <v>190</v>
      </c>
      <c r="C51" s="202" t="s">
        <v>53</v>
      </c>
      <c r="D51" s="220">
        <f>+D50/2</f>
        <v>1.5</v>
      </c>
      <c r="E51" s="221">
        <v>20000</v>
      </c>
      <c r="F51" s="221">
        <f>E51*D51</f>
        <v>30000</v>
      </c>
      <c r="G51" s="417"/>
    </row>
    <row r="52" spans="1:7" s="277" customFormat="1" ht="14.25">
      <c r="A52" s="105">
        <v>2</v>
      </c>
      <c r="B52" s="208" t="s">
        <v>77</v>
      </c>
      <c r="C52" s="223"/>
      <c r="D52" s="224"/>
      <c r="E52" s="225"/>
      <c r="F52" s="205">
        <f>+F53+F58+F60</f>
        <v>2584146.25</v>
      </c>
      <c r="G52" s="410"/>
    </row>
    <row r="53" spans="1:7" s="306" customFormat="1" ht="15">
      <c r="A53" s="305">
        <v>2.1</v>
      </c>
      <c r="B53" s="214" t="s">
        <v>66</v>
      </c>
      <c r="C53" s="216"/>
      <c r="D53" s="217"/>
      <c r="E53" s="218"/>
      <c r="F53" s="218">
        <f>+SUM(F54:F57)</f>
        <v>450000</v>
      </c>
      <c r="G53" s="407"/>
    </row>
    <row r="54" spans="1:7" s="275" customFormat="1" ht="15">
      <c r="A54" s="308"/>
      <c r="B54" s="182" t="s">
        <v>127</v>
      </c>
      <c r="C54" s="183" t="s">
        <v>50</v>
      </c>
      <c r="D54" s="184">
        <v>0.5</v>
      </c>
      <c r="E54" s="192">
        <v>70000</v>
      </c>
      <c r="F54" s="185">
        <f>E54*D54</f>
        <v>35000</v>
      </c>
      <c r="G54" s="402"/>
    </row>
    <row r="55" spans="1:7" s="275" customFormat="1">
      <c r="A55" s="308"/>
      <c r="B55" s="182" t="s">
        <v>131</v>
      </c>
      <c r="C55" s="356" t="s">
        <v>68</v>
      </c>
      <c r="D55" s="184">
        <v>0.5</v>
      </c>
      <c r="E55" s="192">
        <v>50000</v>
      </c>
      <c r="F55" s="185">
        <f>E55*D55</f>
        <v>25000</v>
      </c>
      <c r="G55" s="402"/>
    </row>
    <row r="56" spans="1:7" s="275" customFormat="1">
      <c r="A56" s="308"/>
      <c r="B56" s="182" t="s">
        <v>163</v>
      </c>
      <c r="C56" s="356" t="s">
        <v>68</v>
      </c>
      <c r="D56" s="184">
        <v>0.5</v>
      </c>
      <c r="E56" s="192">
        <v>300000</v>
      </c>
      <c r="F56" s="185">
        <f>E56*D56</f>
        <v>150000</v>
      </c>
      <c r="G56" s="402"/>
    </row>
    <row r="57" spans="1:7" s="275" customFormat="1" ht="15">
      <c r="A57" s="308"/>
      <c r="B57" s="182" t="s">
        <v>169</v>
      </c>
      <c r="C57" s="183" t="s">
        <v>40</v>
      </c>
      <c r="D57" s="184">
        <v>3</v>
      </c>
      <c r="E57" s="192">
        <v>80000</v>
      </c>
      <c r="F57" s="185">
        <f>E57*D57</f>
        <v>240000</v>
      </c>
      <c r="G57" s="402"/>
    </row>
    <row r="58" spans="1:7" s="306" customFormat="1" ht="15">
      <c r="A58" s="256">
        <v>2.2000000000000002</v>
      </c>
      <c r="B58" s="187" t="s">
        <v>65</v>
      </c>
      <c r="C58" s="188"/>
      <c r="D58" s="189"/>
      <c r="E58" s="190"/>
      <c r="F58" s="210">
        <f>F59</f>
        <v>1794146.25</v>
      </c>
      <c r="G58" s="403"/>
    </row>
    <row r="59" spans="1:7" s="275" customFormat="1" ht="15">
      <c r="A59" s="308"/>
      <c r="B59" s="191" t="s">
        <v>26</v>
      </c>
      <c r="C59" s="183" t="s">
        <v>51</v>
      </c>
      <c r="D59" s="184">
        <v>5</v>
      </c>
      <c r="E59" s="185">
        <f>+LuongCB!F19</f>
        <v>358829.25</v>
      </c>
      <c r="F59" s="194">
        <f>E59*D59</f>
        <v>1794146.25</v>
      </c>
      <c r="G59" s="402"/>
    </row>
    <row r="60" spans="1:7" s="306" customFormat="1" ht="15">
      <c r="A60" s="256">
        <v>2.2999999999999998</v>
      </c>
      <c r="B60" s="187" t="s">
        <v>170</v>
      </c>
      <c r="C60" s="188"/>
      <c r="D60" s="189"/>
      <c r="E60" s="190"/>
      <c r="F60" s="210">
        <f>+SUM(F61:F63)</f>
        <v>340000</v>
      </c>
      <c r="G60" s="403"/>
    </row>
    <row r="61" spans="1:7" s="275" customFormat="1">
      <c r="A61" s="308"/>
      <c r="B61" s="357" t="s">
        <v>195</v>
      </c>
      <c r="C61" s="183" t="s">
        <v>53</v>
      </c>
      <c r="D61" s="196">
        <v>3</v>
      </c>
      <c r="E61" s="193">
        <v>20000</v>
      </c>
      <c r="F61" s="194">
        <f>E61*D61</f>
        <v>60000</v>
      </c>
      <c r="G61" s="402"/>
    </row>
    <row r="62" spans="1:7" s="275" customFormat="1">
      <c r="A62" s="414"/>
      <c r="B62" s="396" t="s">
        <v>190</v>
      </c>
      <c r="C62" s="202" t="s">
        <v>53</v>
      </c>
      <c r="D62" s="203">
        <f>+D61/2</f>
        <v>1.5</v>
      </c>
      <c r="E62" s="415">
        <f>+E26</f>
        <v>20000</v>
      </c>
      <c r="F62" s="416">
        <f>E62*D62</f>
        <v>30000</v>
      </c>
      <c r="G62" s="417"/>
    </row>
    <row r="63" spans="1:7" s="275" customFormat="1" ht="15">
      <c r="A63" s="414"/>
      <c r="B63" s="201" t="str">
        <f>+B28</f>
        <v>Máy móc, thiết bị phục vụ chuyên môn</v>
      </c>
      <c r="C63" s="302" t="s">
        <v>53</v>
      </c>
      <c r="D63" s="203">
        <v>0.5</v>
      </c>
      <c r="E63" s="426">
        <v>500000</v>
      </c>
      <c r="F63" s="416">
        <f>E63*D63</f>
        <v>250000</v>
      </c>
      <c r="G63" s="417"/>
    </row>
    <row r="64" spans="1:7" s="275" customFormat="1" ht="15">
      <c r="A64" s="105">
        <v>3</v>
      </c>
      <c r="B64" s="304" t="s">
        <v>42</v>
      </c>
      <c r="C64" s="223"/>
      <c r="D64" s="222"/>
      <c r="E64" s="205"/>
      <c r="F64" s="205">
        <f>+F65+F67</f>
        <v>1257658.5</v>
      </c>
      <c r="G64" s="410"/>
    </row>
    <row r="65" spans="1:7" s="306" customFormat="1" ht="15">
      <c r="A65" s="305">
        <v>3.1</v>
      </c>
      <c r="B65" s="214" t="s">
        <v>65</v>
      </c>
      <c r="C65" s="216"/>
      <c r="D65" s="228"/>
      <c r="E65" s="215"/>
      <c r="F65" s="229">
        <f>F66</f>
        <v>717658.5</v>
      </c>
      <c r="G65" s="407"/>
    </row>
    <row r="66" spans="1:7" s="275" customFormat="1" ht="15">
      <c r="A66" s="308"/>
      <c r="B66" s="191" t="s">
        <v>172</v>
      </c>
      <c r="C66" s="183" t="s">
        <v>51</v>
      </c>
      <c r="D66" s="184">
        <v>2</v>
      </c>
      <c r="E66" s="185">
        <f>+LuongCB!F19</f>
        <v>358829.25</v>
      </c>
      <c r="F66" s="193">
        <f>D66*E66</f>
        <v>717658.5</v>
      </c>
      <c r="G66" s="402"/>
    </row>
    <row r="67" spans="1:7" s="306" customFormat="1" ht="15">
      <c r="A67" s="256">
        <v>3.2</v>
      </c>
      <c r="B67" s="187" t="s">
        <v>170</v>
      </c>
      <c r="C67" s="188"/>
      <c r="D67" s="212"/>
      <c r="E67" s="210"/>
      <c r="F67" s="209">
        <f>F68+F69</f>
        <v>540000</v>
      </c>
      <c r="G67" s="403"/>
    </row>
    <row r="68" spans="1:7" s="275" customFormat="1">
      <c r="A68" s="308"/>
      <c r="B68" s="357" t="s">
        <v>195</v>
      </c>
      <c r="C68" s="303" t="s">
        <v>53</v>
      </c>
      <c r="D68" s="196">
        <v>2</v>
      </c>
      <c r="E68" s="192">
        <v>20000</v>
      </c>
      <c r="F68" s="192">
        <f>D68*E68</f>
        <v>40000</v>
      </c>
      <c r="G68" s="402"/>
    </row>
    <row r="69" spans="1:7" s="275" customFormat="1">
      <c r="A69" s="414"/>
      <c r="B69" s="396" t="s">
        <v>190</v>
      </c>
      <c r="C69" s="302" t="s">
        <v>53</v>
      </c>
      <c r="D69" s="203">
        <v>1</v>
      </c>
      <c r="E69" s="426">
        <v>500000</v>
      </c>
      <c r="F69" s="426">
        <f>E69*D69</f>
        <v>500000</v>
      </c>
      <c r="G69" s="417"/>
    </row>
    <row r="70" spans="1:7" s="275" customFormat="1" ht="15">
      <c r="A70" s="105">
        <v>4</v>
      </c>
      <c r="B70" s="208" t="s">
        <v>175</v>
      </c>
      <c r="C70" s="206"/>
      <c r="D70" s="222"/>
      <c r="E70" s="427"/>
      <c r="F70" s="427">
        <f>+F71+F73</f>
        <v>246707.34090909091</v>
      </c>
      <c r="G70" s="410"/>
    </row>
    <row r="71" spans="1:7" s="306" customFormat="1" ht="15">
      <c r="A71" s="411">
        <v>4.0999999999999996</v>
      </c>
      <c r="B71" s="177" t="s">
        <v>65</v>
      </c>
      <c r="C71" s="419"/>
      <c r="D71" s="420"/>
      <c r="E71" s="230"/>
      <c r="F71" s="230">
        <f>F72</f>
        <v>218349.34090909091</v>
      </c>
      <c r="G71" s="401"/>
    </row>
    <row r="72" spans="1:7" s="275" customFormat="1" ht="15">
      <c r="A72" s="308"/>
      <c r="B72" s="191" t="s">
        <v>173</v>
      </c>
      <c r="C72" s="183" t="s">
        <v>51</v>
      </c>
      <c r="D72" s="196">
        <v>0.5</v>
      </c>
      <c r="E72" s="194">
        <f>+LuongCB!E19</f>
        <v>436698.68181818182</v>
      </c>
      <c r="F72" s="194">
        <f>E72*D72</f>
        <v>218349.34090909091</v>
      </c>
      <c r="G72" s="402"/>
    </row>
    <row r="73" spans="1:7" s="306" customFormat="1" ht="15">
      <c r="A73" s="256">
        <v>4.2</v>
      </c>
      <c r="B73" s="187" t="s">
        <v>170</v>
      </c>
      <c r="C73" s="188"/>
      <c r="D73" s="212"/>
      <c r="E73" s="210"/>
      <c r="F73" s="210">
        <f>+F74+F75</f>
        <v>28358</v>
      </c>
      <c r="G73" s="403"/>
    </row>
    <row r="74" spans="1:7" s="275" customFormat="1">
      <c r="A74" s="308"/>
      <c r="B74" s="357" t="s">
        <v>195</v>
      </c>
      <c r="C74" s="303" t="s">
        <v>53</v>
      </c>
      <c r="D74" s="196">
        <v>0.5</v>
      </c>
      <c r="E74" s="193">
        <v>20000</v>
      </c>
      <c r="F74" s="194">
        <f>+D74*E74</f>
        <v>10000</v>
      </c>
      <c r="G74" s="402"/>
    </row>
    <row r="75" spans="1:7" s="275" customFormat="1">
      <c r="A75" s="421"/>
      <c r="B75" s="231" t="s">
        <v>176</v>
      </c>
      <c r="C75" s="356" t="s">
        <v>68</v>
      </c>
      <c r="D75" s="422">
        <v>1</v>
      </c>
      <c r="E75" s="423">
        <v>18358</v>
      </c>
      <c r="F75" s="194">
        <f>+D75*E75</f>
        <v>18358</v>
      </c>
      <c r="G75" s="425"/>
    </row>
    <row r="76" spans="1:7" s="275" customFormat="1" ht="25.5">
      <c r="A76" s="105">
        <v>5</v>
      </c>
      <c r="B76" s="205" t="s">
        <v>47</v>
      </c>
      <c r="C76" s="206"/>
      <c r="D76" s="206"/>
      <c r="E76" s="205"/>
      <c r="F76" s="418">
        <v>700000</v>
      </c>
      <c r="G76" s="410" t="s">
        <v>75</v>
      </c>
    </row>
    <row r="77" spans="1:7" s="275" customFormat="1" ht="15">
      <c r="A77" s="105" t="s">
        <v>267</v>
      </c>
      <c r="B77" s="566" t="s">
        <v>294</v>
      </c>
      <c r="C77" s="566"/>
      <c r="D77" s="566"/>
      <c r="E77" s="566"/>
      <c r="F77" s="205">
        <f>+F78+F89+F94</f>
        <v>12199999.999909092</v>
      </c>
      <c r="G77" s="428"/>
    </row>
    <row r="78" spans="1:7" s="275" customFormat="1" ht="15">
      <c r="A78" s="105">
        <v>1</v>
      </c>
      <c r="B78" s="205" t="s">
        <v>76</v>
      </c>
      <c r="C78" s="206"/>
      <c r="D78" s="222"/>
      <c r="E78" s="205"/>
      <c r="F78" s="205">
        <f>F79+F84+F86</f>
        <v>1975317</v>
      </c>
      <c r="G78" s="410"/>
    </row>
    <row r="79" spans="1:7" s="306" customFormat="1" ht="15">
      <c r="A79" s="305">
        <v>1.1000000000000001</v>
      </c>
      <c r="B79" s="214" t="s">
        <v>66</v>
      </c>
      <c r="C79" s="216"/>
      <c r="D79" s="217"/>
      <c r="E79" s="429"/>
      <c r="F79" s="215">
        <f>+SUM(F80:F83)</f>
        <v>520000</v>
      </c>
      <c r="G79" s="407"/>
    </row>
    <row r="80" spans="1:7" s="275" customFormat="1" ht="15">
      <c r="A80" s="308"/>
      <c r="B80" s="182" t="s">
        <v>127</v>
      </c>
      <c r="C80" s="183" t="s">
        <v>50</v>
      </c>
      <c r="D80" s="184">
        <v>0.5</v>
      </c>
      <c r="E80" s="185">
        <v>70000</v>
      </c>
      <c r="F80" s="194">
        <f>E80*D80</f>
        <v>35000</v>
      </c>
      <c r="G80" s="402"/>
    </row>
    <row r="81" spans="1:7" s="275" customFormat="1">
      <c r="A81" s="308"/>
      <c r="B81" s="182" t="s">
        <v>131</v>
      </c>
      <c r="C81" s="356" t="s">
        <v>68</v>
      </c>
      <c r="D81" s="184">
        <v>0.5</v>
      </c>
      <c r="E81" s="185">
        <v>50000</v>
      </c>
      <c r="F81" s="194">
        <f>E81*D81</f>
        <v>25000</v>
      </c>
      <c r="G81" s="402"/>
    </row>
    <row r="82" spans="1:7" s="275" customFormat="1">
      <c r="A82" s="308"/>
      <c r="B82" s="182" t="s">
        <v>163</v>
      </c>
      <c r="C82" s="356" t="s">
        <v>68</v>
      </c>
      <c r="D82" s="184">
        <v>1</v>
      </c>
      <c r="E82" s="185">
        <v>300000</v>
      </c>
      <c r="F82" s="194">
        <f t="shared" ref="F82:F83" si="1">E82*D82</f>
        <v>300000</v>
      </c>
      <c r="G82" s="402"/>
    </row>
    <row r="83" spans="1:7" s="275" customFormat="1" ht="15">
      <c r="A83" s="308"/>
      <c r="B83" s="182" t="s">
        <v>169</v>
      </c>
      <c r="C83" s="183" t="s">
        <v>40</v>
      </c>
      <c r="D83" s="184">
        <v>2</v>
      </c>
      <c r="E83" s="185">
        <v>80000</v>
      </c>
      <c r="F83" s="194">
        <f t="shared" si="1"/>
        <v>160000</v>
      </c>
      <c r="G83" s="402"/>
    </row>
    <row r="84" spans="1:7" s="306" customFormat="1" ht="15">
      <c r="A84" s="256">
        <v>1.2</v>
      </c>
      <c r="B84" s="187" t="s">
        <v>65</v>
      </c>
      <c r="C84" s="188"/>
      <c r="D84" s="189"/>
      <c r="E84" s="190"/>
      <c r="F84" s="210">
        <f>F85</f>
        <v>1435317</v>
      </c>
      <c r="G84" s="403"/>
    </row>
    <row r="85" spans="1:7" s="275" customFormat="1" ht="15">
      <c r="A85" s="308"/>
      <c r="B85" s="191" t="s">
        <v>26</v>
      </c>
      <c r="C85" s="183" t="s">
        <v>51</v>
      </c>
      <c r="D85" s="184">
        <v>4</v>
      </c>
      <c r="E85" s="185">
        <f>+LuongCB!F19</f>
        <v>358829.25</v>
      </c>
      <c r="F85" s="194">
        <f>D85*E85</f>
        <v>1435317</v>
      </c>
      <c r="G85" s="402"/>
    </row>
    <row r="86" spans="1:7" s="306" customFormat="1" ht="15">
      <c r="A86" s="256">
        <v>1.3</v>
      </c>
      <c r="B86" s="187" t="s">
        <v>170</v>
      </c>
      <c r="C86" s="188"/>
      <c r="D86" s="189"/>
      <c r="E86" s="190"/>
      <c r="F86" s="210">
        <f>F88</f>
        <v>20000</v>
      </c>
      <c r="G86" s="403"/>
    </row>
    <row r="87" spans="1:7" s="275" customFormat="1">
      <c r="A87" s="308"/>
      <c r="B87" s="357" t="s">
        <v>195</v>
      </c>
      <c r="C87" s="183" t="s">
        <v>53</v>
      </c>
      <c r="D87" s="196">
        <v>2</v>
      </c>
      <c r="E87" s="193">
        <v>20000</v>
      </c>
      <c r="F87" s="194">
        <f>E87*D87</f>
        <v>40000</v>
      </c>
      <c r="G87" s="402"/>
    </row>
    <row r="88" spans="1:7" s="275" customFormat="1">
      <c r="A88" s="414"/>
      <c r="B88" s="396" t="s">
        <v>190</v>
      </c>
      <c r="C88" s="202" t="s">
        <v>53</v>
      </c>
      <c r="D88" s="203">
        <f>+D87/2</f>
        <v>1</v>
      </c>
      <c r="E88" s="415">
        <v>20000</v>
      </c>
      <c r="F88" s="416">
        <f>E88*D88</f>
        <v>20000</v>
      </c>
      <c r="G88" s="417"/>
    </row>
    <row r="89" spans="1:7" s="275" customFormat="1" ht="15">
      <c r="A89" s="105">
        <v>2</v>
      </c>
      <c r="B89" s="208" t="s">
        <v>175</v>
      </c>
      <c r="C89" s="223"/>
      <c r="D89" s="222"/>
      <c r="E89" s="418"/>
      <c r="F89" s="205">
        <f>+F90+F92</f>
        <v>224682.99990909093</v>
      </c>
      <c r="G89" s="410"/>
    </row>
    <row r="90" spans="1:7" s="306" customFormat="1" ht="15">
      <c r="A90" s="305">
        <v>2.1</v>
      </c>
      <c r="B90" s="214" t="s">
        <v>126</v>
      </c>
      <c r="C90" s="216"/>
      <c r="D90" s="216"/>
      <c r="E90" s="429"/>
      <c r="F90" s="218">
        <f>+SUM(F91:F91)</f>
        <v>6333.6589999999997</v>
      </c>
      <c r="G90" s="407"/>
    </row>
    <row r="91" spans="1:7" s="275" customFormat="1">
      <c r="A91" s="308"/>
      <c r="B91" s="182" t="s">
        <v>131</v>
      </c>
      <c r="C91" s="356" t="s">
        <v>68</v>
      </c>
      <c r="D91" s="184">
        <v>0.1</v>
      </c>
      <c r="E91" s="185">
        <v>50000</v>
      </c>
      <c r="F91" s="185">
        <f>E91*D91+1333.659</f>
        <v>6333.6589999999997</v>
      </c>
      <c r="G91" s="402"/>
    </row>
    <row r="92" spans="1:7" s="306" customFormat="1" ht="15">
      <c r="A92" s="256">
        <v>2.2000000000000002</v>
      </c>
      <c r="B92" s="219" t="s">
        <v>128</v>
      </c>
      <c r="C92" s="188"/>
      <c r="D92" s="189"/>
      <c r="E92" s="190"/>
      <c r="F92" s="190">
        <f>+F93</f>
        <v>218349.34090909091</v>
      </c>
      <c r="G92" s="403"/>
    </row>
    <row r="93" spans="1:7" s="275" customFormat="1" ht="15">
      <c r="A93" s="414"/>
      <c r="B93" s="201" t="str">
        <f>+B72</f>
        <v>VC bậc 2/8</v>
      </c>
      <c r="C93" s="202" t="s">
        <v>51</v>
      </c>
      <c r="D93" s="220">
        <v>0.5</v>
      </c>
      <c r="E93" s="221">
        <f>+LuongCB!E19</f>
        <v>436698.68181818182</v>
      </c>
      <c r="F93" s="221">
        <f>D93*E93</f>
        <v>218349.34090909091</v>
      </c>
      <c r="G93" s="417"/>
    </row>
    <row r="94" spans="1:7" s="275" customFormat="1" ht="31.5" customHeight="1">
      <c r="A94" s="105">
        <v>3</v>
      </c>
      <c r="B94" s="205" t="s">
        <v>45</v>
      </c>
      <c r="C94" s="206" t="s">
        <v>13</v>
      </c>
      <c r="D94" s="206">
        <v>1</v>
      </c>
      <c r="E94" s="430">
        <v>10000000</v>
      </c>
      <c r="F94" s="205">
        <f>E94*D94</f>
        <v>10000000</v>
      </c>
      <c r="G94" s="410" t="s">
        <v>75</v>
      </c>
    </row>
    <row r="95" spans="1:7" s="275" customFormat="1" ht="15">
      <c r="A95" s="287"/>
      <c r="B95" s="287"/>
      <c r="C95" s="288"/>
      <c r="D95" s="288"/>
      <c r="E95" s="287"/>
      <c r="F95" s="287"/>
      <c r="G95" s="287"/>
    </row>
    <row r="96" spans="1:7" s="275" customFormat="1" ht="15">
      <c r="A96" s="287"/>
      <c r="B96" s="287"/>
      <c r="C96" s="288"/>
      <c r="D96" s="288"/>
      <c r="E96" s="287"/>
      <c r="F96" s="287"/>
      <c r="G96" s="287"/>
    </row>
    <row r="97" spans="1:7" s="275" customFormat="1" ht="15">
      <c r="A97" s="287"/>
      <c r="B97" s="287"/>
      <c r="C97" s="288"/>
      <c r="D97" s="288"/>
      <c r="E97" s="287"/>
      <c r="F97" s="287"/>
      <c r="G97" s="287"/>
    </row>
    <row r="98" spans="1:7" s="275" customFormat="1" ht="15">
      <c r="A98" s="287"/>
      <c r="B98" s="287"/>
      <c r="C98" s="288"/>
      <c r="D98" s="288"/>
      <c r="E98" s="287"/>
      <c r="F98" s="287"/>
      <c r="G98" s="287"/>
    </row>
    <row r="99" spans="1:7" s="275" customFormat="1" ht="15">
      <c r="A99" s="287"/>
      <c r="B99" s="287"/>
      <c r="C99" s="288"/>
      <c r="D99" s="288"/>
      <c r="E99" s="287"/>
      <c r="F99" s="287"/>
      <c r="G99" s="287"/>
    </row>
    <row r="100" spans="1:7" s="275" customFormat="1" ht="15">
      <c r="A100" s="287"/>
      <c r="B100" s="287"/>
      <c r="C100" s="288"/>
      <c r="D100" s="288"/>
      <c r="E100" s="287"/>
      <c r="F100" s="287"/>
      <c r="G100" s="287"/>
    </row>
    <row r="101" spans="1:7" s="275" customFormat="1" ht="15">
      <c r="A101" s="287"/>
      <c r="B101" s="287"/>
      <c r="C101" s="288"/>
      <c r="D101" s="288"/>
      <c r="E101" s="287"/>
      <c r="F101" s="287"/>
      <c r="G101" s="287"/>
    </row>
    <row r="102" spans="1:7" s="275" customFormat="1" ht="15">
      <c r="A102" s="287"/>
      <c r="B102" s="287"/>
      <c r="C102" s="288"/>
      <c r="D102" s="288"/>
      <c r="E102" s="287"/>
      <c r="F102" s="287"/>
      <c r="G102" s="287"/>
    </row>
    <row r="103" spans="1:7" s="275" customFormat="1" ht="15">
      <c r="A103" s="287"/>
      <c r="B103" s="287"/>
      <c r="C103" s="288"/>
      <c r="D103" s="288"/>
      <c r="E103" s="287"/>
      <c r="F103" s="287"/>
      <c r="G103" s="287"/>
    </row>
    <row r="104" spans="1:7" s="275" customFormat="1" ht="15">
      <c r="A104" s="287"/>
      <c r="B104" s="287"/>
      <c r="C104" s="288"/>
      <c r="D104" s="288"/>
      <c r="E104" s="287"/>
      <c r="F104" s="287"/>
      <c r="G104" s="287"/>
    </row>
    <row r="105" spans="1:7" s="275" customFormat="1" ht="15">
      <c r="A105" s="287"/>
      <c r="B105" s="287"/>
      <c r="C105" s="288"/>
      <c r="D105" s="288"/>
      <c r="E105" s="287"/>
      <c r="F105" s="287"/>
      <c r="G105" s="287"/>
    </row>
    <row r="106" spans="1:7" s="275" customFormat="1" ht="15">
      <c r="A106" s="287"/>
      <c r="B106" s="287"/>
      <c r="C106" s="288"/>
      <c r="D106" s="288"/>
      <c r="E106" s="287"/>
      <c r="F106" s="287"/>
      <c r="G106" s="287"/>
    </row>
    <row r="107" spans="1:7" s="275" customFormat="1" ht="15">
      <c r="A107" s="287"/>
      <c r="B107" s="287"/>
      <c r="C107" s="288"/>
      <c r="D107" s="288"/>
      <c r="E107" s="287"/>
      <c r="F107" s="287"/>
      <c r="G107" s="287"/>
    </row>
    <row r="108" spans="1:7" s="275" customFormat="1" ht="15">
      <c r="A108" s="287"/>
      <c r="B108" s="287"/>
      <c r="C108" s="288"/>
      <c r="D108" s="288"/>
      <c r="E108" s="287"/>
      <c r="F108" s="287"/>
      <c r="G108" s="287"/>
    </row>
    <row r="109" spans="1:7" s="275" customFormat="1" ht="15">
      <c r="A109" s="287"/>
      <c r="B109" s="287"/>
      <c r="C109" s="288"/>
      <c r="D109" s="288"/>
      <c r="E109" s="287"/>
      <c r="F109" s="287"/>
      <c r="G109" s="287"/>
    </row>
    <row r="110" spans="1:7" s="275" customFormat="1" ht="15">
      <c r="A110" s="287"/>
      <c r="B110" s="287"/>
      <c r="C110" s="288"/>
      <c r="D110" s="288"/>
      <c r="E110" s="287"/>
      <c r="F110" s="287"/>
      <c r="G110" s="287"/>
    </row>
    <row r="111" spans="1:7" s="275" customFormat="1" ht="15">
      <c r="A111" s="287"/>
      <c r="B111" s="287"/>
      <c r="C111" s="288"/>
      <c r="D111" s="288"/>
      <c r="E111" s="287"/>
      <c r="F111" s="287"/>
      <c r="G111" s="287"/>
    </row>
    <row r="112" spans="1:7" s="275" customFormat="1" ht="15">
      <c r="A112" s="287"/>
      <c r="B112" s="287"/>
      <c r="C112" s="288"/>
      <c r="D112" s="288"/>
      <c r="E112" s="287"/>
      <c r="F112" s="287"/>
      <c r="G112" s="287"/>
    </row>
    <row r="113" spans="1:7" s="275" customFormat="1" ht="15">
      <c r="A113" s="287"/>
      <c r="B113" s="287"/>
      <c r="C113" s="288"/>
      <c r="D113" s="288"/>
      <c r="E113" s="287"/>
      <c r="F113" s="287"/>
      <c r="G113" s="287"/>
    </row>
    <row r="114" spans="1:7">
      <c r="A114" s="399"/>
      <c r="B114" s="399"/>
      <c r="C114" s="400"/>
      <c r="D114" s="400"/>
      <c r="E114" s="399"/>
      <c r="F114" s="399"/>
      <c r="G114" s="399"/>
    </row>
    <row r="115" spans="1:7">
      <c r="A115" s="399"/>
      <c r="B115" s="399"/>
      <c r="C115" s="400"/>
      <c r="D115" s="400"/>
      <c r="E115" s="399"/>
      <c r="F115" s="399"/>
      <c r="G115" s="399"/>
    </row>
    <row r="116" spans="1:7">
      <c r="A116" s="399"/>
      <c r="B116" s="399"/>
      <c r="C116" s="400"/>
      <c r="D116" s="400"/>
      <c r="E116" s="399"/>
      <c r="F116" s="399"/>
      <c r="G116" s="399"/>
    </row>
    <row r="117" spans="1:7">
      <c r="A117" s="399"/>
      <c r="B117" s="399"/>
      <c r="C117" s="400"/>
      <c r="D117" s="400"/>
      <c r="E117" s="399"/>
      <c r="F117" s="399"/>
      <c r="G117" s="399"/>
    </row>
    <row r="118" spans="1:7">
      <c r="A118" s="399"/>
      <c r="B118" s="399"/>
      <c r="C118" s="400"/>
      <c r="D118" s="400"/>
      <c r="E118" s="399"/>
      <c r="F118" s="399"/>
      <c r="G118" s="399"/>
    </row>
    <row r="119" spans="1:7">
      <c r="A119" s="399"/>
      <c r="B119" s="399"/>
      <c r="C119" s="400"/>
      <c r="D119" s="400"/>
      <c r="E119" s="399"/>
      <c r="F119" s="399"/>
      <c r="G119" s="399"/>
    </row>
    <row r="120" spans="1:7">
      <c r="A120" s="399"/>
      <c r="B120" s="399"/>
      <c r="C120" s="400"/>
      <c r="D120" s="400"/>
      <c r="E120" s="399"/>
      <c r="F120" s="399"/>
      <c r="G120" s="399"/>
    </row>
    <row r="121" spans="1:7">
      <c r="A121" s="399"/>
      <c r="B121" s="399"/>
      <c r="C121" s="400"/>
      <c r="D121" s="400"/>
      <c r="E121" s="399"/>
      <c r="F121" s="399"/>
      <c r="G121" s="399"/>
    </row>
  </sheetData>
  <autoFilter ref="A5:G94"/>
  <mergeCells count="1">
    <mergeCell ref="B77:E77"/>
  </mergeCells>
  <pageMargins left="0.45" right="0" top="0.75" bottom="0.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H11" sqref="H11"/>
    </sheetView>
  </sheetViews>
  <sheetFormatPr defaultRowHeight="12.75"/>
  <cols>
    <col min="1" max="1" width="6.375" style="79" customWidth="1"/>
    <col min="2" max="2" width="25.75" style="78" customWidth="1"/>
    <col min="3" max="3" width="6.25" style="79" customWidth="1"/>
    <col min="4" max="4" width="7.75" style="79" customWidth="1"/>
    <col min="5" max="5" width="8" style="78" customWidth="1"/>
    <col min="6" max="6" width="9.25" style="78" customWidth="1"/>
    <col min="7" max="7" width="9.625" style="78" customWidth="1"/>
    <col min="8" max="8" width="10.75" style="78" customWidth="1"/>
    <col min="9" max="9" width="11.625" style="78" customWidth="1"/>
    <col min="10" max="10" width="10.125" style="78" customWidth="1"/>
    <col min="11" max="11" width="11.5" style="78" customWidth="1"/>
    <col min="12" max="12" width="18.625" style="78" customWidth="1"/>
    <col min="13" max="13" width="13.125" style="80" bestFit="1" customWidth="1"/>
    <col min="14" max="14" width="13.125" style="88" bestFit="1" customWidth="1"/>
    <col min="15" max="253" width="9" style="78"/>
    <col min="254" max="254" width="7.25" style="78" customWidth="1"/>
    <col min="255" max="255" width="27.375" style="78" customWidth="1"/>
    <col min="256" max="256" width="9.375" style="78" customWidth="1"/>
    <col min="257" max="257" width="8.625" style="78" customWidth="1"/>
    <col min="258" max="258" width="9.75" style="78" customWidth="1"/>
    <col min="259" max="259" width="11.375" style="78" bestFit="1" customWidth="1"/>
    <col min="260" max="260" width="9.5" style="78" bestFit="1" customWidth="1"/>
    <col min="261" max="261" width="11.75" style="78" customWidth="1"/>
    <col min="262" max="262" width="12.375" style="78" bestFit="1" customWidth="1"/>
    <col min="263" max="263" width="11" style="78" customWidth="1"/>
    <col min="264" max="264" width="12.375" style="78" customWidth="1"/>
    <col min="265" max="265" width="27.25" style="78" customWidth="1"/>
    <col min="266" max="267" width="13.125" style="78" bestFit="1" customWidth="1"/>
    <col min="268" max="509" width="9" style="78"/>
    <col min="510" max="510" width="7.25" style="78" customWidth="1"/>
    <col min="511" max="511" width="27.375" style="78" customWidth="1"/>
    <col min="512" max="512" width="9.375" style="78" customWidth="1"/>
    <col min="513" max="513" width="8.625" style="78" customWidth="1"/>
    <col min="514" max="514" width="9.75" style="78" customWidth="1"/>
    <col min="515" max="515" width="11.375" style="78" bestFit="1" customWidth="1"/>
    <col min="516" max="516" width="9.5" style="78" bestFit="1" customWidth="1"/>
    <col min="517" max="517" width="11.75" style="78" customWidth="1"/>
    <col min="518" max="518" width="12.375" style="78" bestFit="1" customWidth="1"/>
    <col min="519" max="519" width="11" style="78" customWidth="1"/>
    <col min="520" max="520" width="12.375" style="78" customWidth="1"/>
    <col min="521" max="521" width="27.25" style="78" customWidth="1"/>
    <col min="522" max="523" width="13.125" style="78" bestFit="1" customWidth="1"/>
    <col min="524" max="765" width="9" style="78"/>
    <col min="766" max="766" width="7.25" style="78" customWidth="1"/>
    <col min="767" max="767" width="27.375" style="78" customWidth="1"/>
    <col min="768" max="768" width="9.375" style="78" customWidth="1"/>
    <col min="769" max="769" width="8.625" style="78" customWidth="1"/>
    <col min="770" max="770" width="9.75" style="78" customWidth="1"/>
    <col min="771" max="771" width="11.375" style="78" bestFit="1" customWidth="1"/>
    <col min="772" max="772" width="9.5" style="78" bestFit="1" customWidth="1"/>
    <col min="773" max="773" width="11.75" style="78" customWidth="1"/>
    <col min="774" max="774" width="12.375" style="78" bestFit="1" customWidth="1"/>
    <col min="775" max="775" width="11" style="78" customWidth="1"/>
    <col min="776" max="776" width="12.375" style="78" customWidth="1"/>
    <col min="777" max="777" width="27.25" style="78" customWidth="1"/>
    <col min="778" max="779" width="13.125" style="78" bestFit="1" customWidth="1"/>
    <col min="780" max="1021" width="9" style="78"/>
    <col min="1022" max="1022" width="7.25" style="78" customWidth="1"/>
    <col min="1023" max="1023" width="27.375" style="78" customWidth="1"/>
    <col min="1024" max="1024" width="9.375" style="78" customWidth="1"/>
    <col min="1025" max="1025" width="8.625" style="78" customWidth="1"/>
    <col min="1026" max="1026" width="9.75" style="78" customWidth="1"/>
    <col min="1027" max="1027" width="11.375" style="78" bestFit="1" customWidth="1"/>
    <col min="1028" max="1028" width="9.5" style="78" bestFit="1" customWidth="1"/>
    <col min="1029" max="1029" width="11.75" style="78" customWidth="1"/>
    <col min="1030" max="1030" width="12.375" style="78" bestFit="1" customWidth="1"/>
    <col min="1031" max="1031" width="11" style="78" customWidth="1"/>
    <col min="1032" max="1032" width="12.375" style="78" customWidth="1"/>
    <col min="1033" max="1033" width="27.25" style="78" customWidth="1"/>
    <col min="1034" max="1035" width="13.125" style="78" bestFit="1" customWidth="1"/>
    <col min="1036" max="1277" width="9" style="78"/>
    <col min="1278" max="1278" width="7.25" style="78" customWidth="1"/>
    <col min="1279" max="1279" width="27.375" style="78" customWidth="1"/>
    <col min="1280" max="1280" width="9.375" style="78" customWidth="1"/>
    <col min="1281" max="1281" width="8.625" style="78" customWidth="1"/>
    <col min="1282" max="1282" width="9.75" style="78" customWidth="1"/>
    <col min="1283" max="1283" width="11.375" style="78" bestFit="1" customWidth="1"/>
    <col min="1284" max="1284" width="9.5" style="78" bestFit="1" customWidth="1"/>
    <col min="1285" max="1285" width="11.75" style="78" customWidth="1"/>
    <col min="1286" max="1286" width="12.375" style="78" bestFit="1" customWidth="1"/>
    <col min="1287" max="1287" width="11" style="78" customWidth="1"/>
    <col min="1288" max="1288" width="12.375" style="78" customWidth="1"/>
    <col min="1289" max="1289" width="27.25" style="78" customWidth="1"/>
    <col min="1290" max="1291" width="13.125" style="78" bestFit="1" customWidth="1"/>
    <col min="1292" max="1533" width="9" style="78"/>
    <col min="1534" max="1534" width="7.25" style="78" customWidth="1"/>
    <col min="1535" max="1535" width="27.375" style="78" customWidth="1"/>
    <col min="1536" max="1536" width="9.375" style="78" customWidth="1"/>
    <col min="1537" max="1537" width="8.625" style="78" customWidth="1"/>
    <col min="1538" max="1538" width="9.75" style="78" customWidth="1"/>
    <col min="1539" max="1539" width="11.375" style="78" bestFit="1" customWidth="1"/>
    <col min="1540" max="1540" width="9.5" style="78" bestFit="1" customWidth="1"/>
    <col min="1541" max="1541" width="11.75" style="78" customWidth="1"/>
    <col min="1542" max="1542" width="12.375" style="78" bestFit="1" customWidth="1"/>
    <col min="1543" max="1543" width="11" style="78" customWidth="1"/>
    <col min="1544" max="1544" width="12.375" style="78" customWidth="1"/>
    <col min="1545" max="1545" width="27.25" style="78" customWidth="1"/>
    <col min="1546" max="1547" width="13.125" style="78" bestFit="1" customWidth="1"/>
    <col min="1548" max="1789" width="9" style="78"/>
    <col min="1790" max="1790" width="7.25" style="78" customWidth="1"/>
    <col min="1791" max="1791" width="27.375" style="78" customWidth="1"/>
    <col min="1792" max="1792" width="9.375" style="78" customWidth="1"/>
    <col min="1793" max="1793" width="8.625" style="78" customWidth="1"/>
    <col min="1794" max="1794" width="9.75" style="78" customWidth="1"/>
    <col min="1795" max="1795" width="11.375" style="78" bestFit="1" customWidth="1"/>
    <col min="1796" max="1796" width="9.5" style="78" bestFit="1" customWidth="1"/>
    <col min="1797" max="1797" width="11.75" style="78" customWidth="1"/>
    <col min="1798" max="1798" width="12.375" style="78" bestFit="1" customWidth="1"/>
    <col min="1799" max="1799" width="11" style="78" customWidth="1"/>
    <col min="1800" max="1800" width="12.375" style="78" customWidth="1"/>
    <col min="1801" max="1801" width="27.25" style="78" customWidth="1"/>
    <col min="1802" max="1803" width="13.125" style="78" bestFit="1" customWidth="1"/>
    <col min="1804" max="2045" width="9" style="78"/>
    <col min="2046" max="2046" width="7.25" style="78" customWidth="1"/>
    <col min="2047" max="2047" width="27.375" style="78" customWidth="1"/>
    <col min="2048" max="2048" width="9.375" style="78" customWidth="1"/>
    <col min="2049" max="2049" width="8.625" style="78" customWidth="1"/>
    <col min="2050" max="2050" width="9.75" style="78" customWidth="1"/>
    <col min="2051" max="2051" width="11.375" style="78" bestFit="1" customWidth="1"/>
    <col min="2052" max="2052" width="9.5" style="78" bestFit="1" customWidth="1"/>
    <col min="2053" max="2053" width="11.75" style="78" customWidth="1"/>
    <col min="2054" max="2054" width="12.375" style="78" bestFit="1" customWidth="1"/>
    <col min="2055" max="2055" width="11" style="78" customWidth="1"/>
    <col min="2056" max="2056" width="12.375" style="78" customWidth="1"/>
    <col min="2057" max="2057" width="27.25" style="78" customWidth="1"/>
    <col min="2058" max="2059" width="13.125" style="78" bestFit="1" customWidth="1"/>
    <col min="2060" max="2301" width="9" style="78"/>
    <col min="2302" max="2302" width="7.25" style="78" customWidth="1"/>
    <col min="2303" max="2303" width="27.375" style="78" customWidth="1"/>
    <col min="2304" max="2304" width="9.375" style="78" customWidth="1"/>
    <col min="2305" max="2305" width="8.625" style="78" customWidth="1"/>
    <col min="2306" max="2306" width="9.75" style="78" customWidth="1"/>
    <col min="2307" max="2307" width="11.375" style="78" bestFit="1" customWidth="1"/>
    <col min="2308" max="2308" width="9.5" style="78" bestFit="1" customWidth="1"/>
    <col min="2309" max="2309" width="11.75" style="78" customWidth="1"/>
    <col min="2310" max="2310" width="12.375" style="78" bestFit="1" customWidth="1"/>
    <col min="2311" max="2311" width="11" style="78" customWidth="1"/>
    <col min="2312" max="2312" width="12.375" style="78" customWidth="1"/>
    <col min="2313" max="2313" width="27.25" style="78" customWidth="1"/>
    <col min="2314" max="2315" width="13.125" style="78" bestFit="1" customWidth="1"/>
    <col min="2316" max="2557" width="9" style="78"/>
    <col min="2558" max="2558" width="7.25" style="78" customWidth="1"/>
    <col min="2559" max="2559" width="27.375" style="78" customWidth="1"/>
    <col min="2560" max="2560" width="9.375" style="78" customWidth="1"/>
    <col min="2561" max="2561" width="8.625" style="78" customWidth="1"/>
    <col min="2562" max="2562" width="9.75" style="78" customWidth="1"/>
    <col min="2563" max="2563" width="11.375" style="78" bestFit="1" customWidth="1"/>
    <col min="2564" max="2564" width="9.5" style="78" bestFit="1" customWidth="1"/>
    <col min="2565" max="2565" width="11.75" style="78" customWidth="1"/>
    <col min="2566" max="2566" width="12.375" style="78" bestFit="1" customWidth="1"/>
    <col min="2567" max="2567" width="11" style="78" customWidth="1"/>
    <col min="2568" max="2568" width="12.375" style="78" customWidth="1"/>
    <col min="2569" max="2569" width="27.25" style="78" customWidth="1"/>
    <col min="2570" max="2571" width="13.125" style="78" bestFit="1" customWidth="1"/>
    <col min="2572" max="2813" width="9" style="78"/>
    <col min="2814" max="2814" width="7.25" style="78" customWidth="1"/>
    <col min="2815" max="2815" width="27.375" style="78" customWidth="1"/>
    <col min="2816" max="2816" width="9.375" style="78" customWidth="1"/>
    <col min="2817" max="2817" width="8.625" style="78" customWidth="1"/>
    <col min="2818" max="2818" width="9.75" style="78" customWidth="1"/>
    <col min="2819" max="2819" width="11.375" style="78" bestFit="1" customWidth="1"/>
    <col min="2820" max="2820" width="9.5" style="78" bestFit="1" customWidth="1"/>
    <col min="2821" max="2821" width="11.75" style="78" customWidth="1"/>
    <col min="2822" max="2822" width="12.375" style="78" bestFit="1" customWidth="1"/>
    <col min="2823" max="2823" width="11" style="78" customWidth="1"/>
    <col min="2824" max="2824" width="12.375" style="78" customWidth="1"/>
    <col min="2825" max="2825" width="27.25" style="78" customWidth="1"/>
    <col min="2826" max="2827" width="13.125" style="78" bestFit="1" customWidth="1"/>
    <col min="2828" max="3069" width="9" style="78"/>
    <col min="3070" max="3070" width="7.25" style="78" customWidth="1"/>
    <col min="3071" max="3071" width="27.375" style="78" customWidth="1"/>
    <col min="3072" max="3072" width="9.375" style="78" customWidth="1"/>
    <col min="3073" max="3073" width="8.625" style="78" customWidth="1"/>
    <col min="3074" max="3074" width="9.75" style="78" customWidth="1"/>
    <col min="3075" max="3075" width="11.375" style="78" bestFit="1" customWidth="1"/>
    <col min="3076" max="3076" width="9.5" style="78" bestFit="1" customWidth="1"/>
    <col min="3077" max="3077" width="11.75" style="78" customWidth="1"/>
    <col min="3078" max="3078" width="12.375" style="78" bestFit="1" customWidth="1"/>
    <col min="3079" max="3079" width="11" style="78" customWidth="1"/>
    <col min="3080" max="3080" width="12.375" style="78" customWidth="1"/>
    <col min="3081" max="3081" width="27.25" style="78" customWidth="1"/>
    <col min="3082" max="3083" width="13.125" style="78" bestFit="1" customWidth="1"/>
    <col min="3084" max="3325" width="9" style="78"/>
    <col min="3326" max="3326" width="7.25" style="78" customWidth="1"/>
    <col min="3327" max="3327" width="27.375" style="78" customWidth="1"/>
    <col min="3328" max="3328" width="9.375" style="78" customWidth="1"/>
    <col min="3329" max="3329" width="8.625" style="78" customWidth="1"/>
    <col min="3330" max="3330" width="9.75" style="78" customWidth="1"/>
    <col min="3331" max="3331" width="11.375" style="78" bestFit="1" customWidth="1"/>
    <col min="3332" max="3332" width="9.5" style="78" bestFit="1" customWidth="1"/>
    <col min="3333" max="3333" width="11.75" style="78" customWidth="1"/>
    <col min="3334" max="3334" width="12.375" style="78" bestFit="1" customWidth="1"/>
    <col min="3335" max="3335" width="11" style="78" customWidth="1"/>
    <col min="3336" max="3336" width="12.375" style="78" customWidth="1"/>
    <col min="3337" max="3337" width="27.25" style="78" customWidth="1"/>
    <col min="3338" max="3339" width="13.125" style="78" bestFit="1" customWidth="1"/>
    <col min="3340" max="3581" width="9" style="78"/>
    <col min="3582" max="3582" width="7.25" style="78" customWidth="1"/>
    <col min="3583" max="3583" width="27.375" style="78" customWidth="1"/>
    <col min="3584" max="3584" width="9.375" style="78" customWidth="1"/>
    <col min="3585" max="3585" width="8.625" style="78" customWidth="1"/>
    <col min="3586" max="3586" width="9.75" style="78" customWidth="1"/>
    <col min="3587" max="3587" width="11.375" style="78" bestFit="1" customWidth="1"/>
    <col min="3588" max="3588" width="9.5" style="78" bestFit="1" customWidth="1"/>
    <col min="3589" max="3589" width="11.75" style="78" customWidth="1"/>
    <col min="3590" max="3590" width="12.375" style="78" bestFit="1" customWidth="1"/>
    <col min="3591" max="3591" width="11" style="78" customWidth="1"/>
    <col min="3592" max="3592" width="12.375" style="78" customWidth="1"/>
    <col min="3593" max="3593" width="27.25" style="78" customWidth="1"/>
    <col min="3594" max="3595" width="13.125" style="78" bestFit="1" customWidth="1"/>
    <col min="3596" max="3837" width="9" style="78"/>
    <col min="3838" max="3838" width="7.25" style="78" customWidth="1"/>
    <col min="3839" max="3839" width="27.375" style="78" customWidth="1"/>
    <col min="3840" max="3840" width="9.375" style="78" customWidth="1"/>
    <col min="3841" max="3841" width="8.625" style="78" customWidth="1"/>
    <col min="3842" max="3842" width="9.75" style="78" customWidth="1"/>
    <col min="3843" max="3843" width="11.375" style="78" bestFit="1" customWidth="1"/>
    <col min="3844" max="3844" width="9.5" style="78" bestFit="1" customWidth="1"/>
    <col min="3845" max="3845" width="11.75" style="78" customWidth="1"/>
    <col min="3846" max="3846" width="12.375" style="78" bestFit="1" customWidth="1"/>
    <col min="3847" max="3847" width="11" style="78" customWidth="1"/>
    <col min="3848" max="3848" width="12.375" style="78" customWidth="1"/>
    <col min="3849" max="3849" width="27.25" style="78" customWidth="1"/>
    <col min="3850" max="3851" width="13.125" style="78" bestFit="1" customWidth="1"/>
    <col min="3852" max="4093" width="9" style="78"/>
    <col min="4094" max="4094" width="7.25" style="78" customWidth="1"/>
    <col min="4095" max="4095" width="27.375" style="78" customWidth="1"/>
    <col min="4096" max="4096" width="9.375" style="78" customWidth="1"/>
    <col min="4097" max="4097" width="8.625" style="78" customWidth="1"/>
    <col min="4098" max="4098" width="9.75" style="78" customWidth="1"/>
    <col min="4099" max="4099" width="11.375" style="78" bestFit="1" customWidth="1"/>
    <col min="4100" max="4100" width="9.5" style="78" bestFit="1" customWidth="1"/>
    <col min="4101" max="4101" width="11.75" style="78" customWidth="1"/>
    <col min="4102" max="4102" width="12.375" style="78" bestFit="1" customWidth="1"/>
    <col min="4103" max="4103" width="11" style="78" customWidth="1"/>
    <col min="4104" max="4104" width="12.375" style="78" customWidth="1"/>
    <col min="4105" max="4105" width="27.25" style="78" customWidth="1"/>
    <col min="4106" max="4107" width="13.125" style="78" bestFit="1" customWidth="1"/>
    <col min="4108" max="4349" width="9" style="78"/>
    <col min="4350" max="4350" width="7.25" style="78" customWidth="1"/>
    <col min="4351" max="4351" width="27.375" style="78" customWidth="1"/>
    <col min="4352" max="4352" width="9.375" style="78" customWidth="1"/>
    <col min="4353" max="4353" width="8.625" style="78" customWidth="1"/>
    <col min="4354" max="4354" width="9.75" style="78" customWidth="1"/>
    <col min="4355" max="4355" width="11.375" style="78" bestFit="1" customWidth="1"/>
    <col min="4356" max="4356" width="9.5" style="78" bestFit="1" customWidth="1"/>
    <col min="4357" max="4357" width="11.75" style="78" customWidth="1"/>
    <col min="4358" max="4358" width="12.375" style="78" bestFit="1" customWidth="1"/>
    <col min="4359" max="4359" width="11" style="78" customWidth="1"/>
    <col min="4360" max="4360" width="12.375" style="78" customWidth="1"/>
    <col min="4361" max="4361" width="27.25" style="78" customWidth="1"/>
    <col min="4362" max="4363" width="13.125" style="78" bestFit="1" customWidth="1"/>
    <col min="4364" max="4605" width="9" style="78"/>
    <col min="4606" max="4606" width="7.25" style="78" customWidth="1"/>
    <col min="4607" max="4607" width="27.375" style="78" customWidth="1"/>
    <col min="4608" max="4608" width="9.375" style="78" customWidth="1"/>
    <col min="4609" max="4609" width="8.625" style="78" customWidth="1"/>
    <col min="4610" max="4610" width="9.75" style="78" customWidth="1"/>
    <col min="4611" max="4611" width="11.375" style="78" bestFit="1" customWidth="1"/>
    <col min="4612" max="4612" width="9.5" style="78" bestFit="1" customWidth="1"/>
    <col min="4613" max="4613" width="11.75" style="78" customWidth="1"/>
    <col min="4614" max="4614" width="12.375" style="78" bestFit="1" customWidth="1"/>
    <col min="4615" max="4615" width="11" style="78" customWidth="1"/>
    <col min="4616" max="4616" width="12.375" style="78" customWidth="1"/>
    <col min="4617" max="4617" width="27.25" style="78" customWidth="1"/>
    <col min="4618" max="4619" width="13.125" style="78" bestFit="1" customWidth="1"/>
    <col min="4620" max="4861" width="9" style="78"/>
    <col min="4862" max="4862" width="7.25" style="78" customWidth="1"/>
    <col min="4863" max="4863" width="27.375" style="78" customWidth="1"/>
    <col min="4864" max="4864" width="9.375" style="78" customWidth="1"/>
    <col min="4865" max="4865" width="8.625" style="78" customWidth="1"/>
    <col min="4866" max="4866" width="9.75" style="78" customWidth="1"/>
    <col min="4867" max="4867" width="11.375" style="78" bestFit="1" customWidth="1"/>
    <col min="4868" max="4868" width="9.5" style="78" bestFit="1" customWidth="1"/>
    <col min="4869" max="4869" width="11.75" style="78" customWidth="1"/>
    <col min="4870" max="4870" width="12.375" style="78" bestFit="1" customWidth="1"/>
    <col min="4871" max="4871" width="11" style="78" customWidth="1"/>
    <col min="4872" max="4872" width="12.375" style="78" customWidth="1"/>
    <col min="4873" max="4873" width="27.25" style="78" customWidth="1"/>
    <col min="4874" max="4875" width="13.125" style="78" bestFit="1" customWidth="1"/>
    <col min="4876" max="5117" width="9" style="78"/>
    <col min="5118" max="5118" width="7.25" style="78" customWidth="1"/>
    <col min="5119" max="5119" width="27.375" style="78" customWidth="1"/>
    <col min="5120" max="5120" width="9.375" style="78" customWidth="1"/>
    <col min="5121" max="5121" width="8.625" style="78" customWidth="1"/>
    <col min="5122" max="5122" width="9.75" style="78" customWidth="1"/>
    <col min="5123" max="5123" width="11.375" style="78" bestFit="1" customWidth="1"/>
    <col min="5124" max="5124" width="9.5" style="78" bestFit="1" customWidth="1"/>
    <col min="5125" max="5125" width="11.75" style="78" customWidth="1"/>
    <col min="5126" max="5126" width="12.375" style="78" bestFit="1" customWidth="1"/>
    <col min="5127" max="5127" width="11" style="78" customWidth="1"/>
    <col min="5128" max="5128" width="12.375" style="78" customWidth="1"/>
    <col min="5129" max="5129" width="27.25" style="78" customWidth="1"/>
    <col min="5130" max="5131" width="13.125" style="78" bestFit="1" customWidth="1"/>
    <col min="5132" max="5373" width="9" style="78"/>
    <col min="5374" max="5374" width="7.25" style="78" customWidth="1"/>
    <col min="5375" max="5375" width="27.375" style="78" customWidth="1"/>
    <col min="5376" max="5376" width="9.375" style="78" customWidth="1"/>
    <col min="5377" max="5377" width="8.625" style="78" customWidth="1"/>
    <col min="5378" max="5378" width="9.75" style="78" customWidth="1"/>
    <col min="5379" max="5379" width="11.375" style="78" bestFit="1" customWidth="1"/>
    <col min="5380" max="5380" width="9.5" style="78" bestFit="1" customWidth="1"/>
    <col min="5381" max="5381" width="11.75" style="78" customWidth="1"/>
    <col min="5382" max="5382" width="12.375" style="78" bestFit="1" customWidth="1"/>
    <col min="5383" max="5383" width="11" style="78" customWidth="1"/>
    <col min="5384" max="5384" width="12.375" style="78" customWidth="1"/>
    <col min="5385" max="5385" width="27.25" style="78" customWidth="1"/>
    <col min="5386" max="5387" width="13.125" style="78" bestFit="1" customWidth="1"/>
    <col min="5388" max="5629" width="9" style="78"/>
    <col min="5630" max="5630" width="7.25" style="78" customWidth="1"/>
    <col min="5631" max="5631" width="27.375" style="78" customWidth="1"/>
    <col min="5632" max="5632" width="9.375" style="78" customWidth="1"/>
    <col min="5633" max="5633" width="8.625" style="78" customWidth="1"/>
    <col min="5634" max="5634" width="9.75" style="78" customWidth="1"/>
    <col min="5635" max="5635" width="11.375" style="78" bestFit="1" customWidth="1"/>
    <col min="5636" max="5636" width="9.5" style="78" bestFit="1" customWidth="1"/>
    <col min="5637" max="5637" width="11.75" style="78" customWidth="1"/>
    <col min="5638" max="5638" width="12.375" style="78" bestFit="1" customWidth="1"/>
    <col min="5639" max="5639" width="11" style="78" customWidth="1"/>
    <col min="5640" max="5640" width="12.375" style="78" customWidth="1"/>
    <col min="5641" max="5641" width="27.25" style="78" customWidth="1"/>
    <col min="5642" max="5643" width="13.125" style="78" bestFit="1" customWidth="1"/>
    <col min="5644" max="5885" width="9" style="78"/>
    <col min="5886" max="5886" width="7.25" style="78" customWidth="1"/>
    <col min="5887" max="5887" width="27.375" style="78" customWidth="1"/>
    <col min="5888" max="5888" width="9.375" style="78" customWidth="1"/>
    <col min="5889" max="5889" width="8.625" style="78" customWidth="1"/>
    <col min="5890" max="5890" width="9.75" style="78" customWidth="1"/>
    <col min="5891" max="5891" width="11.375" style="78" bestFit="1" customWidth="1"/>
    <col min="5892" max="5892" width="9.5" style="78" bestFit="1" customWidth="1"/>
    <col min="5893" max="5893" width="11.75" style="78" customWidth="1"/>
    <col min="5894" max="5894" width="12.375" style="78" bestFit="1" customWidth="1"/>
    <col min="5895" max="5895" width="11" style="78" customWidth="1"/>
    <col min="5896" max="5896" width="12.375" style="78" customWidth="1"/>
    <col min="5897" max="5897" width="27.25" style="78" customWidth="1"/>
    <col min="5898" max="5899" width="13.125" style="78" bestFit="1" customWidth="1"/>
    <col min="5900" max="6141" width="9" style="78"/>
    <col min="6142" max="6142" width="7.25" style="78" customWidth="1"/>
    <col min="6143" max="6143" width="27.375" style="78" customWidth="1"/>
    <col min="6144" max="6144" width="9.375" style="78" customWidth="1"/>
    <col min="6145" max="6145" width="8.625" style="78" customWidth="1"/>
    <col min="6146" max="6146" width="9.75" style="78" customWidth="1"/>
    <col min="6147" max="6147" width="11.375" style="78" bestFit="1" customWidth="1"/>
    <col min="6148" max="6148" width="9.5" style="78" bestFit="1" customWidth="1"/>
    <col min="6149" max="6149" width="11.75" style="78" customWidth="1"/>
    <col min="6150" max="6150" width="12.375" style="78" bestFit="1" customWidth="1"/>
    <col min="6151" max="6151" width="11" style="78" customWidth="1"/>
    <col min="6152" max="6152" width="12.375" style="78" customWidth="1"/>
    <col min="6153" max="6153" width="27.25" style="78" customWidth="1"/>
    <col min="6154" max="6155" width="13.125" style="78" bestFit="1" customWidth="1"/>
    <col min="6156" max="6397" width="9" style="78"/>
    <col min="6398" max="6398" width="7.25" style="78" customWidth="1"/>
    <col min="6399" max="6399" width="27.375" style="78" customWidth="1"/>
    <col min="6400" max="6400" width="9.375" style="78" customWidth="1"/>
    <col min="6401" max="6401" width="8.625" style="78" customWidth="1"/>
    <col min="6402" max="6402" width="9.75" style="78" customWidth="1"/>
    <col min="6403" max="6403" width="11.375" style="78" bestFit="1" customWidth="1"/>
    <col min="6404" max="6404" width="9.5" style="78" bestFit="1" customWidth="1"/>
    <col min="6405" max="6405" width="11.75" style="78" customWidth="1"/>
    <col min="6406" max="6406" width="12.375" style="78" bestFit="1" customWidth="1"/>
    <col min="6407" max="6407" width="11" style="78" customWidth="1"/>
    <col min="6408" max="6408" width="12.375" style="78" customWidth="1"/>
    <col min="6409" max="6409" width="27.25" style="78" customWidth="1"/>
    <col min="6410" max="6411" width="13.125" style="78" bestFit="1" customWidth="1"/>
    <col min="6412" max="6653" width="9" style="78"/>
    <col min="6654" max="6654" width="7.25" style="78" customWidth="1"/>
    <col min="6655" max="6655" width="27.375" style="78" customWidth="1"/>
    <col min="6656" max="6656" width="9.375" style="78" customWidth="1"/>
    <col min="6657" max="6657" width="8.625" style="78" customWidth="1"/>
    <col min="6658" max="6658" width="9.75" style="78" customWidth="1"/>
    <col min="6659" max="6659" width="11.375" style="78" bestFit="1" customWidth="1"/>
    <col min="6660" max="6660" width="9.5" style="78" bestFit="1" customWidth="1"/>
    <col min="6661" max="6661" width="11.75" style="78" customWidth="1"/>
    <col min="6662" max="6662" width="12.375" style="78" bestFit="1" customWidth="1"/>
    <col min="6663" max="6663" width="11" style="78" customWidth="1"/>
    <col min="6664" max="6664" width="12.375" style="78" customWidth="1"/>
    <col min="6665" max="6665" width="27.25" style="78" customWidth="1"/>
    <col min="6666" max="6667" width="13.125" style="78" bestFit="1" customWidth="1"/>
    <col min="6668" max="6909" width="9" style="78"/>
    <col min="6910" max="6910" width="7.25" style="78" customWidth="1"/>
    <col min="6911" max="6911" width="27.375" style="78" customWidth="1"/>
    <col min="6912" max="6912" width="9.375" style="78" customWidth="1"/>
    <col min="6913" max="6913" width="8.625" style="78" customWidth="1"/>
    <col min="6914" max="6914" width="9.75" style="78" customWidth="1"/>
    <col min="6915" max="6915" width="11.375" style="78" bestFit="1" customWidth="1"/>
    <col min="6916" max="6916" width="9.5" style="78" bestFit="1" customWidth="1"/>
    <col min="6917" max="6917" width="11.75" style="78" customWidth="1"/>
    <col min="6918" max="6918" width="12.375" style="78" bestFit="1" customWidth="1"/>
    <col min="6919" max="6919" width="11" style="78" customWidth="1"/>
    <col min="6920" max="6920" width="12.375" style="78" customWidth="1"/>
    <col min="6921" max="6921" width="27.25" style="78" customWidth="1"/>
    <col min="6922" max="6923" width="13.125" style="78" bestFit="1" customWidth="1"/>
    <col min="6924" max="7165" width="9" style="78"/>
    <col min="7166" max="7166" width="7.25" style="78" customWidth="1"/>
    <col min="7167" max="7167" width="27.375" style="78" customWidth="1"/>
    <col min="7168" max="7168" width="9.375" style="78" customWidth="1"/>
    <col min="7169" max="7169" width="8.625" style="78" customWidth="1"/>
    <col min="7170" max="7170" width="9.75" style="78" customWidth="1"/>
    <col min="7171" max="7171" width="11.375" style="78" bestFit="1" customWidth="1"/>
    <col min="7172" max="7172" width="9.5" style="78" bestFit="1" customWidth="1"/>
    <col min="7173" max="7173" width="11.75" style="78" customWidth="1"/>
    <col min="7174" max="7174" width="12.375" style="78" bestFit="1" customWidth="1"/>
    <col min="7175" max="7175" width="11" style="78" customWidth="1"/>
    <col min="7176" max="7176" width="12.375" style="78" customWidth="1"/>
    <col min="7177" max="7177" width="27.25" style="78" customWidth="1"/>
    <col min="7178" max="7179" width="13.125" style="78" bestFit="1" customWidth="1"/>
    <col min="7180" max="7421" width="9" style="78"/>
    <col min="7422" max="7422" width="7.25" style="78" customWidth="1"/>
    <col min="7423" max="7423" width="27.375" style="78" customWidth="1"/>
    <col min="7424" max="7424" width="9.375" style="78" customWidth="1"/>
    <col min="7425" max="7425" width="8.625" style="78" customWidth="1"/>
    <col min="7426" max="7426" width="9.75" style="78" customWidth="1"/>
    <col min="7427" max="7427" width="11.375" style="78" bestFit="1" customWidth="1"/>
    <col min="7428" max="7428" width="9.5" style="78" bestFit="1" customWidth="1"/>
    <col min="7429" max="7429" width="11.75" style="78" customWidth="1"/>
    <col min="7430" max="7430" width="12.375" style="78" bestFit="1" customWidth="1"/>
    <col min="7431" max="7431" width="11" style="78" customWidth="1"/>
    <col min="7432" max="7432" width="12.375" style="78" customWidth="1"/>
    <col min="7433" max="7433" width="27.25" style="78" customWidth="1"/>
    <col min="7434" max="7435" width="13.125" style="78" bestFit="1" customWidth="1"/>
    <col min="7436" max="7677" width="9" style="78"/>
    <col min="7678" max="7678" width="7.25" style="78" customWidth="1"/>
    <col min="7679" max="7679" width="27.375" style="78" customWidth="1"/>
    <col min="7680" max="7680" width="9.375" style="78" customWidth="1"/>
    <col min="7681" max="7681" width="8.625" style="78" customWidth="1"/>
    <col min="7682" max="7682" width="9.75" style="78" customWidth="1"/>
    <col min="7683" max="7683" width="11.375" style="78" bestFit="1" customWidth="1"/>
    <col min="7684" max="7684" width="9.5" style="78" bestFit="1" customWidth="1"/>
    <col min="7685" max="7685" width="11.75" style="78" customWidth="1"/>
    <col min="7686" max="7686" width="12.375" style="78" bestFit="1" customWidth="1"/>
    <col min="7687" max="7687" width="11" style="78" customWidth="1"/>
    <col min="7688" max="7688" width="12.375" style="78" customWidth="1"/>
    <col min="7689" max="7689" width="27.25" style="78" customWidth="1"/>
    <col min="7690" max="7691" width="13.125" style="78" bestFit="1" customWidth="1"/>
    <col min="7692" max="7933" width="9" style="78"/>
    <col min="7934" max="7934" width="7.25" style="78" customWidth="1"/>
    <col min="7935" max="7935" width="27.375" style="78" customWidth="1"/>
    <col min="7936" max="7936" width="9.375" style="78" customWidth="1"/>
    <col min="7937" max="7937" width="8.625" style="78" customWidth="1"/>
    <col min="7938" max="7938" width="9.75" style="78" customWidth="1"/>
    <col min="7939" max="7939" width="11.375" style="78" bestFit="1" customWidth="1"/>
    <col min="7940" max="7940" width="9.5" style="78" bestFit="1" customWidth="1"/>
    <col min="7941" max="7941" width="11.75" style="78" customWidth="1"/>
    <col min="7942" max="7942" width="12.375" style="78" bestFit="1" customWidth="1"/>
    <col min="7943" max="7943" width="11" style="78" customWidth="1"/>
    <col min="7944" max="7944" width="12.375" style="78" customWidth="1"/>
    <col min="7945" max="7945" width="27.25" style="78" customWidth="1"/>
    <col min="7946" max="7947" width="13.125" style="78" bestFit="1" customWidth="1"/>
    <col min="7948" max="8189" width="9" style="78"/>
    <col min="8190" max="8190" width="7.25" style="78" customWidth="1"/>
    <col min="8191" max="8191" width="27.375" style="78" customWidth="1"/>
    <col min="8192" max="8192" width="9.375" style="78" customWidth="1"/>
    <col min="8193" max="8193" width="8.625" style="78" customWidth="1"/>
    <col min="8194" max="8194" width="9.75" style="78" customWidth="1"/>
    <col min="8195" max="8195" width="11.375" style="78" bestFit="1" customWidth="1"/>
    <col min="8196" max="8196" width="9.5" style="78" bestFit="1" customWidth="1"/>
    <col min="8197" max="8197" width="11.75" style="78" customWidth="1"/>
    <col min="8198" max="8198" width="12.375" style="78" bestFit="1" customWidth="1"/>
    <col min="8199" max="8199" width="11" style="78" customWidth="1"/>
    <col min="8200" max="8200" width="12.375" style="78" customWidth="1"/>
    <col min="8201" max="8201" width="27.25" style="78" customWidth="1"/>
    <col min="8202" max="8203" width="13.125" style="78" bestFit="1" customWidth="1"/>
    <col min="8204" max="8445" width="9" style="78"/>
    <col min="8446" max="8446" width="7.25" style="78" customWidth="1"/>
    <col min="8447" max="8447" width="27.375" style="78" customWidth="1"/>
    <col min="8448" max="8448" width="9.375" style="78" customWidth="1"/>
    <col min="8449" max="8449" width="8.625" style="78" customWidth="1"/>
    <col min="8450" max="8450" width="9.75" style="78" customWidth="1"/>
    <col min="8451" max="8451" width="11.375" style="78" bestFit="1" customWidth="1"/>
    <col min="8452" max="8452" width="9.5" style="78" bestFit="1" customWidth="1"/>
    <col min="8453" max="8453" width="11.75" style="78" customWidth="1"/>
    <col min="8454" max="8454" width="12.375" style="78" bestFit="1" customWidth="1"/>
    <col min="8455" max="8455" width="11" style="78" customWidth="1"/>
    <col min="8456" max="8456" width="12.375" style="78" customWidth="1"/>
    <col min="8457" max="8457" width="27.25" style="78" customWidth="1"/>
    <col min="8458" max="8459" width="13.125" style="78" bestFit="1" customWidth="1"/>
    <col min="8460" max="8701" width="9" style="78"/>
    <col min="8702" max="8702" width="7.25" style="78" customWidth="1"/>
    <col min="8703" max="8703" width="27.375" style="78" customWidth="1"/>
    <col min="8704" max="8704" width="9.375" style="78" customWidth="1"/>
    <col min="8705" max="8705" width="8.625" style="78" customWidth="1"/>
    <col min="8706" max="8706" width="9.75" style="78" customWidth="1"/>
    <col min="8707" max="8707" width="11.375" style="78" bestFit="1" customWidth="1"/>
    <col min="8708" max="8708" width="9.5" style="78" bestFit="1" customWidth="1"/>
    <col min="8709" max="8709" width="11.75" style="78" customWidth="1"/>
    <col min="8710" max="8710" width="12.375" style="78" bestFit="1" customWidth="1"/>
    <col min="8711" max="8711" width="11" style="78" customWidth="1"/>
    <col min="8712" max="8712" width="12.375" style="78" customWidth="1"/>
    <col min="8713" max="8713" width="27.25" style="78" customWidth="1"/>
    <col min="8714" max="8715" width="13.125" style="78" bestFit="1" customWidth="1"/>
    <col min="8716" max="8957" width="9" style="78"/>
    <col min="8958" max="8958" width="7.25" style="78" customWidth="1"/>
    <col min="8959" max="8959" width="27.375" style="78" customWidth="1"/>
    <col min="8960" max="8960" width="9.375" style="78" customWidth="1"/>
    <col min="8961" max="8961" width="8.625" style="78" customWidth="1"/>
    <col min="8962" max="8962" width="9.75" style="78" customWidth="1"/>
    <col min="8963" max="8963" width="11.375" style="78" bestFit="1" customWidth="1"/>
    <col min="8964" max="8964" width="9.5" style="78" bestFit="1" customWidth="1"/>
    <col min="8965" max="8965" width="11.75" style="78" customWidth="1"/>
    <col min="8966" max="8966" width="12.375" style="78" bestFit="1" customWidth="1"/>
    <col min="8967" max="8967" width="11" style="78" customWidth="1"/>
    <col min="8968" max="8968" width="12.375" style="78" customWidth="1"/>
    <col min="8969" max="8969" width="27.25" style="78" customWidth="1"/>
    <col min="8970" max="8971" width="13.125" style="78" bestFit="1" customWidth="1"/>
    <col min="8972" max="9213" width="9" style="78"/>
    <col min="9214" max="9214" width="7.25" style="78" customWidth="1"/>
    <col min="9215" max="9215" width="27.375" style="78" customWidth="1"/>
    <col min="9216" max="9216" width="9.375" style="78" customWidth="1"/>
    <col min="9217" max="9217" width="8.625" style="78" customWidth="1"/>
    <col min="9218" max="9218" width="9.75" style="78" customWidth="1"/>
    <col min="9219" max="9219" width="11.375" style="78" bestFit="1" customWidth="1"/>
    <col min="9220" max="9220" width="9.5" style="78" bestFit="1" customWidth="1"/>
    <col min="9221" max="9221" width="11.75" style="78" customWidth="1"/>
    <col min="9222" max="9222" width="12.375" style="78" bestFit="1" customWidth="1"/>
    <col min="9223" max="9223" width="11" style="78" customWidth="1"/>
    <col min="9224" max="9224" width="12.375" style="78" customWidth="1"/>
    <col min="9225" max="9225" width="27.25" style="78" customWidth="1"/>
    <col min="9226" max="9227" width="13.125" style="78" bestFit="1" customWidth="1"/>
    <col min="9228" max="9469" width="9" style="78"/>
    <col min="9470" max="9470" width="7.25" style="78" customWidth="1"/>
    <col min="9471" max="9471" width="27.375" style="78" customWidth="1"/>
    <col min="9472" max="9472" width="9.375" style="78" customWidth="1"/>
    <col min="9473" max="9473" width="8.625" style="78" customWidth="1"/>
    <col min="9474" max="9474" width="9.75" style="78" customWidth="1"/>
    <col min="9475" max="9475" width="11.375" style="78" bestFit="1" customWidth="1"/>
    <col min="9476" max="9476" width="9.5" style="78" bestFit="1" customWidth="1"/>
    <col min="9477" max="9477" width="11.75" style="78" customWidth="1"/>
    <col min="9478" max="9478" width="12.375" style="78" bestFit="1" customWidth="1"/>
    <col min="9479" max="9479" width="11" style="78" customWidth="1"/>
    <col min="9480" max="9480" width="12.375" style="78" customWidth="1"/>
    <col min="9481" max="9481" width="27.25" style="78" customWidth="1"/>
    <col min="9482" max="9483" width="13.125" style="78" bestFit="1" customWidth="1"/>
    <col min="9484" max="9725" width="9" style="78"/>
    <col min="9726" max="9726" width="7.25" style="78" customWidth="1"/>
    <col min="9727" max="9727" width="27.375" style="78" customWidth="1"/>
    <col min="9728" max="9728" width="9.375" style="78" customWidth="1"/>
    <col min="9729" max="9729" width="8.625" style="78" customWidth="1"/>
    <col min="9730" max="9730" width="9.75" style="78" customWidth="1"/>
    <col min="9731" max="9731" width="11.375" style="78" bestFit="1" customWidth="1"/>
    <col min="9732" max="9732" width="9.5" style="78" bestFit="1" customWidth="1"/>
    <col min="9733" max="9733" width="11.75" style="78" customWidth="1"/>
    <col min="9734" max="9734" width="12.375" style="78" bestFit="1" customWidth="1"/>
    <col min="9735" max="9735" width="11" style="78" customWidth="1"/>
    <col min="9736" max="9736" width="12.375" style="78" customWidth="1"/>
    <col min="9737" max="9737" width="27.25" style="78" customWidth="1"/>
    <col min="9738" max="9739" width="13.125" style="78" bestFit="1" customWidth="1"/>
    <col min="9740" max="9981" width="9" style="78"/>
    <col min="9982" max="9982" width="7.25" style="78" customWidth="1"/>
    <col min="9983" max="9983" width="27.375" style="78" customWidth="1"/>
    <col min="9984" max="9984" width="9.375" style="78" customWidth="1"/>
    <col min="9985" max="9985" width="8.625" style="78" customWidth="1"/>
    <col min="9986" max="9986" width="9.75" style="78" customWidth="1"/>
    <col min="9987" max="9987" width="11.375" style="78" bestFit="1" customWidth="1"/>
    <col min="9988" max="9988" width="9.5" style="78" bestFit="1" customWidth="1"/>
    <col min="9989" max="9989" width="11.75" style="78" customWidth="1"/>
    <col min="9990" max="9990" width="12.375" style="78" bestFit="1" customWidth="1"/>
    <col min="9991" max="9991" width="11" style="78" customWidth="1"/>
    <col min="9992" max="9992" width="12.375" style="78" customWidth="1"/>
    <col min="9993" max="9993" width="27.25" style="78" customWidth="1"/>
    <col min="9994" max="9995" width="13.125" style="78" bestFit="1" customWidth="1"/>
    <col min="9996" max="10237" width="9" style="78"/>
    <col min="10238" max="10238" width="7.25" style="78" customWidth="1"/>
    <col min="10239" max="10239" width="27.375" style="78" customWidth="1"/>
    <col min="10240" max="10240" width="9.375" style="78" customWidth="1"/>
    <col min="10241" max="10241" width="8.625" style="78" customWidth="1"/>
    <col min="10242" max="10242" width="9.75" style="78" customWidth="1"/>
    <col min="10243" max="10243" width="11.375" style="78" bestFit="1" customWidth="1"/>
    <col min="10244" max="10244" width="9.5" style="78" bestFit="1" customWidth="1"/>
    <col min="10245" max="10245" width="11.75" style="78" customWidth="1"/>
    <col min="10246" max="10246" width="12.375" style="78" bestFit="1" customWidth="1"/>
    <col min="10247" max="10247" width="11" style="78" customWidth="1"/>
    <col min="10248" max="10248" width="12.375" style="78" customWidth="1"/>
    <col min="10249" max="10249" width="27.25" style="78" customWidth="1"/>
    <col min="10250" max="10251" width="13.125" style="78" bestFit="1" customWidth="1"/>
    <col min="10252" max="10493" width="9" style="78"/>
    <col min="10494" max="10494" width="7.25" style="78" customWidth="1"/>
    <col min="10495" max="10495" width="27.375" style="78" customWidth="1"/>
    <col min="10496" max="10496" width="9.375" style="78" customWidth="1"/>
    <col min="10497" max="10497" width="8.625" style="78" customWidth="1"/>
    <col min="10498" max="10498" width="9.75" style="78" customWidth="1"/>
    <col min="10499" max="10499" width="11.375" style="78" bestFit="1" customWidth="1"/>
    <col min="10500" max="10500" width="9.5" style="78" bestFit="1" customWidth="1"/>
    <col min="10501" max="10501" width="11.75" style="78" customWidth="1"/>
    <col min="10502" max="10502" width="12.375" style="78" bestFit="1" customWidth="1"/>
    <col min="10503" max="10503" width="11" style="78" customWidth="1"/>
    <col min="10504" max="10504" width="12.375" style="78" customWidth="1"/>
    <col min="10505" max="10505" width="27.25" style="78" customWidth="1"/>
    <col min="10506" max="10507" width="13.125" style="78" bestFit="1" customWidth="1"/>
    <col min="10508" max="10749" width="9" style="78"/>
    <col min="10750" max="10750" width="7.25" style="78" customWidth="1"/>
    <col min="10751" max="10751" width="27.375" style="78" customWidth="1"/>
    <col min="10752" max="10752" width="9.375" style="78" customWidth="1"/>
    <col min="10753" max="10753" width="8.625" style="78" customWidth="1"/>
    <col min="10754" max="10754" width="9.75" style="78" customWidth="1"/>
    <col min="10755" max="10755" width="11.375" style="78" bestFit="1" customWidth="1"/>
    <col min="10756" max="10756" width="9.5" style="78" bestFit="1" customWidth="1"/>
    <col min="10757" max="10757" width="11.75" style="78" customWidth="1"/>
    <col min="10758" max="10758" width="12.375" style="78" bestFit="1" customWidth="1"/>
    <col min="10759" max="10759" width="11" style="78" customWidth="1"/>
    <col min="10760" max="10760" width="12.375" style="78" customWidth="1"/>
    <col min="10761" max="10761" width="27.25" style="78" customWidth="1"/>
    <col min="10762" max="10763" width="13.125" style="78" bestFit="1" customWidth="1"/>
    <col min="10764" max="11005" width="9" style="78"/>
    <col min="11006" max="11006" width="7.25" style="78" customWidth="1"/>
    <col min="11007" max="11007" width="27.375" style="78" customWidth="1"/>
    <col min="11008" max="11008" width="9.375" style="78" customWidth="1"/>
    <col min="11009" max="11009" width="8.625" style="78" customWidth="1"/>
    <col min="11010" max="11010" width="9.75" style="78" customWidth="1"/>
    <col min="11011" max="11011" width="11.375" style="78" bestFit="1" customWidth="1"/>
    <col min="11012" max="11012" width="9.5" style="78" bestFit="1" customWidth="1"/>
    <col min="11013" max="11013" width="11.75" style="78" customWidth="1"/>
    <col min="11014" max="11014" width="12.375" style="78" bestFit="1" customWidth="1"/>
    <col min="11015" max="11015" width="11" style="78" customWidth="1"/>
    <col min="11016" max="11016" width="12.375" style="78" customWidth="1"/>
    <col min="11017" max="11017" width="27.25" style="78" customWidth="1"/>
    <col min="11018" max="11019" width="13.125" style="78" bestFit="1" customWidth="1"/>
    <col min="11020" max="11261" width="9" style="78"/>
    <col min="11262" max="11262" width="7.25" style="78" customWidth="1"/>
    <col min="11263" max="11263" width="27.375" style="78" customWidth="1"/>
    <col min="11264" max="11264" width="9.375" style="78" customWidth="1"/>
    <col min="11265" max="11265" width="8.625" style="78" customWidth="1"/>
    <col min="11266" max="11266" width="9.75" style="78" customWidth="1"/>
    <col min="11267" max="11267" width="11.375" style="78" bestFit="1" customWidth="1"/>
    <col min="11268" max="11268" width="9.5" style="78" bestFit="1" customWidth="1"/>
    <col min="11269" max="11269" width="11.75" style="78" customWidth="1"/>
    <col min="11270" max="11270" width="12.375" style="78" bestFit="1" customWidth="1"/>
    <col min="11271" max="11271" width="11" style="78" customWidth="1"/>
    <col min="11272" max="11272" width="12.375" style="78" customWidth="1"/>
    <col min="11273" max="11273" width="27.25" style="78" customWidth="1"/>
    <col min="11274" max="11275" width="13.125" style="78" bestFit="1" customWidth="1"/>
    <col min="11276" max="11517" width="9" style="78"/>
    <col min="11518" max="11518" width="7.25" style="78" customWidth="1"/>
    <col min="11519" max="11519" width="27.375" style="78" customWidth="1"/>
    <col min="11520" max="11520" width="9.375" style="78" customWidth="1"/>
    <col min="11521" max="11521" width="8.625" style="78" customWidth="1"/>
    <col min="11522" max="11522" width="9.75" style="78" customWidth="1"/>
    <col min="11523" max="11523" width="11.375" style="78" bestFit="1" customWidth="1"/>
    <col min="11524" max="11524" width="9.5" style="78" bestFit="1" customWidth="1"/>
    <col min="11525" max="11525" width="11.75" style="78" customWidth="1"/>
    <col min="11526" max="11526" width="12.375" style="78" bestFit="1" customWidth="1"/>
    <col min="11527" max="11527" width="11" style="78" customWidth="1"/>
    <col min="11528" max="11528" width="12.375" style="78" customWidth="1"/>
    <col min="11529" max="11529" width="27.25" style="78" customWidth="1"/>
    <col min="11530" max="11531" width="13.125" style="78" bestFit="1" customWidth="1"/>
    <col min="11532" max="11773" width="9" style="78"/>
    <col min="11774" max="11774" width="7.25" style="78" customWidth="1"/>
    <col min="11775" max="11775" width="27.375" style="78" customWidth="1"/>
    <col min="11776" max="11776" width="9.375" style="78" customWidth="1"/>
    <col min="11777" max="11777" width="8.625" style="78" customWidth="1"/>
    <col min="11778" max="11778" width="9.75" style="78" customWidth="1"/>
    <col min="11779" max="11779" width="11.375" style="78" bestFit="1" customWidth="1"/>
    <col min="11780" max="11780" width="9.5" style="78" bestFit="1" customWidth="1"/>
    <col min="11781" max="11781" width="11.75" style="78" customWidth="1"/>
    <col min="11782" max="11782" width="12.375" style="78" bestFit="1" customWidth="1"/>
    <col min="11783" max="11783" width="11" style="78" customWidth="1"/>
    <col min="11784" max="11784" width="12.375" style="78" customWidth="1"/>
    <col min="11785" max="11785" width="27.25" style="78" customWidth="1"/>
    <col min="11786" max="11787" width="13.125" style="78" bestFit="1" customWidth="1"/>
    <col min="11788" max="12029" width="9" style="78"/>
    <col min="12030" max="12030" width="7.25" style="78" customWidth="1"/>
    <col min="12031" max="12031" width="27.375" style="78" customWidth="1"/>
    <col min="12032" max="12032" width="9.375" style="78" customWidth="1"/>
    <col min="12033" max="12033" width="8.625" style="78" customWidth="1"/>
    <col min="12034" max="12034" width="9.75" style="78" customWidth="1"/>
    <col min="12035" max="12035" width="11.375" style="78" bestFit="1" customWidth="1"/>
    <col min="12036" max="12036" width="9.5" style="78" bestFit="1" customWidth="1"/>
    <col min="12037" max="12037" width="11.75" style="78" customWidth="1"/>
    <col min="12038" max="12038" width="12.375" style="78" bestFit="1" customWidth="1"/>
    <col min="12039" max="12039" width="11" style="78" customWidth="1"/>
    <col min="12040" max="12040" width="12.375" style="78" customWidth="1"/>
    <col min="12041" max="12041" width="27.25" style="78" customWidth="1"/>
    <col min="12042" max="12043" width="13.125" style="78" bestFit="1" customWidth="1"/>
    <col min="12044" max="12285" width="9" style="78"/>
    <col min="12286" max="12286" width="7.25" style="78" customWidth="1"/>
    <col min="12287" max="12287" width="27.375" style="78" customWidth="1"/>
    <col min="12288" max="12288" width="9.375" style="78" customWidth="1"/>
    <col min="12289" max="12289" width="8.625" style="78" customWidth="1"/>
    <col min="12290" max="12290" width="9.75" style="78" customWidth="1"/>
    <col min="12291" max="12291" width="11.375" style="78" bestFit="1" customWidth="1"/>
    <col min="12292" max="12292" width="9.5" style="78" bestFit="1" customWidth="1"/>
    <col min="12293" max="12293" width="11.75" style="78" customWidth="1"/>
    <col min="12294" max="12294" width="12.375" style="78" bestFit="1" customWidth="1"/>
    <col min="12295" max="12295" width="11" style="78" customWidth="1"/>
    <col min="12296" max="12296" width="12.375" style="78" customWidth="1"/>
    <col min="12297" max="12297" width="27.25" style="78" customWidth="1"/>
    <col min="12298" max="12299" width="13.125" style="78" bestFit="1" customWidth="1"/>
    <col min="12300" max="12541" width="9" style="78"/>
    <col min="12542" max="12542" width="7.25" style="78" customWidth="1"/>
    <col min="12543" max="12543" width="27.375" style="78" customWidth="1"/>
    <col min="12544" max="12544" width="9.375" style="78" customWidth="1"/>
    <col min="12545" max="12545" width="8.625" style="78" customWidth="1"/>
    <col min="12546" max="12546" width="9.75" style="78" customWidth="1"/>
    <col min="12547" max="12547" width="11.375" style="78" bestFit="1" customWidth="1"/>
    <col min="12548" max="12548" width="9.5" style="78" bestFit="1" customWidth="1"/>
    <col min="12549" max="12549" width="11.75" style="78" customWidth="1"/>
    <col min="12550" max="12550" width="12.375" style="78" bestFit="1" customWidth="1"/>
    <col min="12551" max="12551" width="11" style="78" customWidth="1"/>
    <col min="12552" max="12552" width="12.375" style="78" customWidth="1"/>
    <col min="12553" max="12553" width="27.25" style="78" customWidth="1"/>
    <col min="12554" max="12555" width="13.125" style="78" bestFit="1" customWidth="1"/>
    <col min="12556" max="12797" width="9" style="78"/>
    <col min="12798" max="12798" width="7.25" style="78" customWidth="1"/>
    <col min="12799" max="12799" width="27.375" style="78" customWidth="1"/>
    <col min="12800" max="12800" width="9.375" style="78" customWidth="1"/>
    <col min="12801" max="12801" width="8.625" style="78" customWidth="1"/>
    <col min="12802" max="12802" width="9.75" style="78" customWidth="1"/>
    <col min="12803" max="12803" width="11.375" style="78" bestFit="1" customWidth="1"/>
    <col min="12804" max="12804" width="9.5" style="78" bestFit="1" customWidth="1"/>
    <col min="12805" max="12805" width="11.75" style="78" customWidth="1"/>
    <col min="12806" max="12806" width="12.375" style="78" bestFit="1" customWidth="1"/>
    <col min="12807" max="12807" width="11" style="78" customWidth="1"/>
    <col min="12808" max="12808" width="12.375" style="78" customWidth="1"/>
    <col min="12809" max="12809" width="27.25" style="78" customWidth="1"/>
    <col min="12810" max="12811" width="13.125" style="78" bestFit="1" customWidth="1"/>
    <col min="12812" max="13053" width="9" style="78"/>
    <col min="13054" max="13054" width="7.25" style="78" customWidth="1"/>
    <col min="13055" max="13055" width="27.375" style="78" customWidth="1"/>
    <col min="13056" max="13056" width="9.375" style="78" customWidth="1"/>
    <col min="13057" max="13057" width="8.625" style="78" customWidth="1"/>
    <col min="13058" max="13058" width="9.75" style="78" customWidth="1"/>
    <col min="13059" max="13059" width="11.375" style="78" bestFit="1" customWidth="1"/>
    <col min="13060" max="13060" width="9.5" style="78" bestFit="1" customWidth="1"/>
    <col min="13061" max="13061" width="11.75" style="78" customWidth="1"/>
    <col min="13062" max="13062" width="12.375" style="78" bestFit="1" customWidth="1"/>
    <col min="13063" max="13063" width="11" style="78" customWidth="1"/>
    <col min="13064" max="13064" width="12.375" style="78" customWidth="1"/>
    <col min="13065" max="13065" width="27.25" style="78" customWidth="1"/>
    <col min="13066" max="13067" width="13.125" style="78" bestFit="1" customWidth="1"/>
    <col min="13068" max="13309" width="9" style="78"/>
    <col min="13310" max="13310" width="7.25" style="78" customWidth="1"/>
    <col min="13311" max="13311" width="27.375" style="78" customWidth="1"/>
    <col min="13312" max="13312" width="9.375" style="78" customWidth="1"/>
    <col min="13313" max="13313" width="8.625" style="78" customWidth="1"/>
    <col min="13314" max="13314" width="9.75" style="78" customWidth="1"/>
    <col min="13315" max="13315" width="11.375" style="78" bestFit="1" customWidth="1"/>
    <col min="13316" max="13316" width="9.5" style="78" bestFit="1" customWidth="1"/>
    <col min="13317" max="13317" width="11.75" style="78" customWidth="1"/>
    <col min="13318" max="13318" width="12.375" style="78" bestFit="1" customWidth="1"/>
    <col min="13319" max="13319" width="11" style="78" customWidth="1"/>
    <col min="13320" max="13320" width="12.375" style="78" customWidth="1"/>
    <col min="13321" max="13321" width="27.25" style="78" customWidth="1"/>
    <col min="13322" max="13323" width="13.125" style="78" bestFit="1" customWidth="1"/>
    <col min="13324" max="13565" width="9" style="78"/>
    <col min="13566" max="13566" width="7.25" style="78" customWidth="1"/>
    <col min="13567" max="13567" width="27.375" style="78" customWidth="1"/>
    <col min="13568" max="13568" width="9.375" style="78" customWidth="1"/>
    <col min="13569" max="13569" width="8.625" style="78" customWidth="1"/>
    <col min="13570" max="13570" width="9.75" style="78" customWidth="1"/>
    <col min="13571" max="13571" width="11.375" style="78" bestFit="1" customWidth="1"/>
    <col min="13572" max="13572" width="9.5" style="78" bestFit="1" customWidth="1"/>
    <col min="13573" max="13573" width="11.75" style="78" customWidth="1"/>
    <col min="13574" max="13574" width="12.375" style="78" bestFit="1" customWidth="1"/>
    <col min="13575" max="13575" width="11" style="78" customWidth="1"/>
    <col min="13576" max="13576" width="12.375" style="78" customWidth="1"/>
    <col min="13577" max="13577" width="27.25" style="78" customWidth="1"/>
    <col min="13578" max="13579" width="13.125" style="78" bestFit="1" customWidth="1"/>
    <col min="13580" max="13821" width="9" style="78"/>
    <col min="13822" max="13822" width="7.25" style="78" customWidth="1"/>
    <col min="13823" max="13823" width="27.375" style="78" customWidth="1"/>
    <col min="13824" max="13824" width="9.375" style="78" customWidth="1"/>
    <col min="13825" max="13825" width="8.625" style="78" customWidth="1"/>
    <col min="13826" max="13826" width="9.75" style="78" customWidth="1"/>
    <col min="13827" max="13827" width="11.375" style="78" bestFit="1" customWidth="1"/>
    <col min="13828" max="13828" width="9.5" style="78" bestFit="1" customWidth="1"/>
    <col min="13829" max="13829" width="11.75" style="78" customWidth="1"/>
    <col min="13830" max="13830" width="12.375" style="78" bestFit="1" customWidth="1"/>
    <col min="13831" max="13831" width="11" style="78" customWidth="1"/>
    <col min="13832" max="13832" width="12.375" style="78" customWidth="1"/>
    <col min="13833" max="13833" width="27.25" style="78" customWidth="1"/>
    <col min="13834" max="13835" width="13.125" style="78" bestFit="1" customWidth="1"/>
    <col min="13836" max="14077" width="9" style="78"/>
    <col min="14078" max="14078" width="7.25" style="78" customWidth="1"/>
    <col min="14079" max="14079" width="27.375" style="78" customWidth="1"/>
    <col min="14080" max="14080" width="9.375" style="78" customWidth="1"/>
    <col min="14081" max="14081" width="8.625" style="78" customWidth="1"/>
    <col min="14082" max="14082" width="9.75" style="78" customWidth="1"/>
    <col min="14083" max="14083" width="11.375" style="78" bestFit="1" customWidth="1"/>
    <col min="14084" max="14084" width="9.5" style="78" bestFit="1" customWidth="1"/>
    <col min="14085" max="14085" width="11.75" style="78" customWidth="1"/>
    <col min="14086" max="14086" width="12.375" style="78" bestFit="1" customWidth="1"/>
    <col min="14087" max="14087" width="11" style="78" customWidth="1"/>
    <col min="14088" max="14088" width="12.375" style="78" customWidth="1"/>
    <col min="14089" max="14089" width="27.25" style="78" customWidth="1"/>
    <col min="14090" max="14091" width="13.125" style="78" bestFit="1" customWidth="1"/>
    <col min="14092" max="14333" width="9" style="78"/>
    <col min="14334" max="14334" width="7.25" style="78" customWidth="1"/>
    <col min="14335" max="14335" width="27.375" style="78" customWidth="1"/>
    <col min="14336" max="14336" width="9.375" style="78" customWidth="1"/>
    <col min="14337" max="14337" width="8.625" style="78" customWidth="1"/>
    <col min="14338" max="14338" width="9.75" style="78" customWidth="1"/>
    <col min="14339" max="14339" width="11.375" style="78" bestFit="1" customWidth="1"/>
    <col min="14340" max="14340" width="9.5" style="78" bestFit="1" customWidth="1"/>
    <col min="14341" max="14341" width="11.75" style="78" customWidth="1"/>
    <col min="14342" max="14342" width="12.375" style="78" bestFit="1" customWidth="1"/>
    <col min="14343" max="14343" width="11" style="78" customWidth="1"/>
    <col min="14344" max="14344" width="12.375" style="78" customWidth="1"/>
    <col min="14345" max="14345" width="27.25" style="78" customWidth="1"/>
    <col min="14346" max="14347" width="13.125" style="78" bestFit="1" customWidth="1"/>
    <col min="14348" max="14589" width="9" style="78"/>
    <col min="14590" max="14590" width="7.25" style="78" customWidth="1"/>
    <col min="14591" max="14591" width="27.375" style="78" customWidth="1"/>
    <col min="14592" max="14592" width="9.375" style="78" customWidth="1"/>
    <col min="14593" max="14593" width="8.625" style="78" customWidth="1"/>
    <col min="14594" max="14594" width="9.75" style="78" customWidth="1"/>
    <col min="14595" max="14595" width="11.375" style="78" bestFit="1" customWidth="1"/>
    <col min="14596" max="14596" width="9.5" style="78" bestFit="1" customWidth="1"/>
    <col min="14597" max="14597" width="11.75" style="78" customWidth="1"/>
    <col min="14598" max="14598" width="12.375" style="78" bestFit="1" customWidth="1"/>
    <col min="14599" max="14599" width="11" style="78" customWidth="1"/>
    <col min="14600" max="14600" width="12.375" style="78" customWidth="1"/>
    <col min="14601" max="14601" width="27.25" style="78" customWidth="1"/>
    <col min="14602" max="14603" width="13.125" style="78" bestFit="1" customWidth="1"/>
    <col min="14604" max="14845" width="9" style="78"/>
    <col min="14846" max="14846" width="7.25" style="78" customWidth="1"/>
    <col min="14847" max="14847" width="27.375" style="78" customWidth="1"/>
    <col min="14848" max="14848" width="9.375" style="78" customWidth="1"/>
    <col min="14849" max="14849" width="8.625" style="78" customWidth="1"/>
    <col min="14850" max="14850" width="9.75" style="78" customWidth="1"/>
    <col min="14851" max="14851" width="11.375" style="78" bestFit="1" customWidth="1"/>
    <col min="14852" max="14852" width="9.5" style="78" bestFit="1" customWidth="1"/>
    <col min="14853" max="14853" width="11.75" style="78" customWidth="1"/>
    <col min="14854" max="14854" width="12.375" style="78" bestFit="1" customWidth="1"/>
    <col min="14855" max="14855" width="11" style="78" customWidth="1"/>
    <col min="14856" max="14856" width="12.375" style="78" customWidth="1"/>
    <col min="14857" max="14857" width="27.25" style="78" customWidth="1"/>
    <col min="14858" max="14859" width="13.125" style="78" bestFit="1" customWidth="1"/>
    <col min="14860" max="15101" width="9" style="78"/>
    <col min="15102" max="15102" width="7.25" style="78" customWidth="1"/>
    <col min="15103" max="15103" width="27.375" style="78" customWidth="1"/>
    <col min="15104" max="15104" width="9.375" style="78" customWidth="1"/>
    <col min="15105" max="15105" width="8.625" style="78" customWidth="1"/>
    <col min="15106" max="15106" width="9.75" style="78" customWidth="1"/>
    <col min="15107" max="15107" width="11.375" style="78" bestFit="1" customWidth="1"/>
    <col min="15108" max="15108" width="9.5" style="78" bestFit="1" customWidth="1"/>
    <col min="15109" max="15109" width="11.75" style="78" customWidth="1"/>
    <col min="15110" max="15110" width="12.375" style="78" bestFit="1" customWidth="1"/>
    <col min="15111" max="15111" width="11" style="78" customWidth="1"/>
    <col min="15112" max="15112" width="12.375" style="78" customWidth="1"/>
    <col min="15113" max="15113" width="27.25" style="78" customWidth="1"/>
    <col min="15114" max="15115" width="13.125" style="78" bestFit="1" customWidth="1"/>
    <col min="15116" max="15357" width="9" style="78"/>
    <col min="15358" max="15358" width="7.25" style="78" customWidth="1"/>
    <col min="15359" max="15359" width="27.375" style="78" customWidth="1"/>
    <col min="15360" max="15360" width="9.375" style="78" customWidth="1"/>
    <col min="15361" max="15361" width="8.625" style="78" customWidth="1"/>
    <col min="15362" max="15362" width="9.75" style="78" customWidth="1"/>
    <col min="15363" max="15363" width="11.375" style="78" bestFit="1" customWidth="1"/>
    <col min="15364" max="15364" width="9.5" style="78" bestFit="1" customWidth="1"/>
    <col min="15365" max="15365" width="11.75" style="78" customWidth="1"/>
    <col min="15366" max="15366" width="12.375" style="78" bestFit="1" customWidth="1"/>
    <col min="15367" max="15367" width="11" style="78" customWidth="1"/>
    <col min="15368" max="15368" width="12.375" style="78" customWidth="1"/>
    <col min="15369" max="15369" width="27.25" style="78" customWidth="1"/>
    <col min="15370" max="15371" width="13.125" style="78" bestFit="1" customWidth="1"/>
    <col min="15372" max="15613" width="9" style="78"/>
    <col min="15614" max="15614" width="7.25" style="78" customWidth="1"/>
    <col min="15615" max="15615" width="27.375" style="78" customWidth="1"/>
    <col min="15616" max="15616" width="9.375" style="78" customWidth="1"/>
    <col min="15617" max="15617" width="8.625" style="78" customWidth="1"/>
    <col min="15618" max="15618" width="9.75" style="78" customWidth="1"/>
    <col min="15619" max="15619" width="11.375" style="78" bestFit="1" customWidth="1"/>
    <col min="15620" max="15620" width="9.5" style="78" bestFit="1" customWidth="1"/>
    <col min="15621" max="15621" width="11.75" style="78" customWidth="1"/>
    <col min="15622" max="15622" width="12.375" style="78" bestFit="1" customWidth="1"/>
    <col min="15623" max="15623" width="11" style="78" customWidth="1"/>
    <col min="15624" max="15624" width="12.375" style="78" customWidth="1"/>
    <col min="15625" max="15625" width="27.25" style="78" customWidth="1"/>
    <col min="15626" max="15627" width="13.125" style="78" bestFit="1" customWidth="1"/>
    <col min="15628" max="15869" width="9" style="78"/>
    <col min="15870" max="15870" width="7.25" style="78" customWidth="1"/>
    <col min="15871" max="15871" width="27.375" style="78" customWidth="1"/>
    <col min="15872" max="15872" width="9.375" style="78" customWidth="1"/>
    <col min="15873" max="15873" width="8.625" style="78" customWidth="1"/>
    <col min="15874" max="15874" width="9.75" style="78" customWidth="1"/>
    <col min="15875" max="15875" width="11.375" style="78" bestFit="1" customWidth="1"/>
    <col min="15876" max="15876" width="9.5" style="78" bestFit="1" customWidth="1"/>
    <col min="15877" max="15877" width="11.75" style="78" customWidth="1"/>
    <col min="15878" max="15878" width="12.375" style="78" bestFit="1" customWidth="1"/>
    <col min="15879" max="15879" width="11" style="78" customWidth="1"/>
    <col min="15880" max="15880" width="12.375" style="78" customWidth="1"/>
    <col min="15881" max="15881" width="27.25" style="78" customWidth="1"/>
    <col min="15882" max="15883" width="13.125" style="78" bestFit="1" customWidth="1"/>
    <col min="15884" max="16125" width="9" style="78"/>
    <col min="16126" max="16126" width="7.25" style="78" customWidth="1"/>
    <col min="16127" max="16127" width="27.375" style="78" customWidth="1"/>
    <col min="16128" max="16128" width="9.375" style="78" customWidth="1"/>
    <col min="16129" max="16129" width="8.625" style="78" customWidth="1"/>
    <col min="16130" max="16130" width="9.75" style="78" customWidth="1"/>
    <col min="16131" max="16131" width="11.375" style="78" bestFit="1" customWidth="1"/>
    <col min="16132" max="16132" width="9.5" style="78" bestFit="1" customWidth="1"/>
    <col min="16133" max="16133" width="11.75" style="78" customWidth="1"/>
    <col min="16134" max="16134" width="12.375" style="78" bestFit="1" customWidth="1"/>
    <col min="16135" max="16135" width="11" style="78" customWidth="1"/>
    <col min="16136" max="16136" width="12.375" style="78" customWidth="1"/>
    <col min="16137" max="16137" width="27.25" style="78" customWidth="1"/>
    <col min="16138" max="16139" width="13.125" style="78" bestFit="1" customWidth="1"/>
    <col min="16140" max="16384" width="9" style="78"/>
  </cols>
  <sheetData>
    <row r="1" spans="1:14" s="135" customFormat="1" ht="18.75">
      <c r="A1" s="234"/>
      <c r="C1" s="234"/>
      <c r="D1" s="234"/>
      <c r="M1" s="133"/>
      <c r="N1" s="134"/>
    </row>
    <row r="2" spans="1:14" s="135" customFormat="1" ht="18.75">
      <c r="A2" s="99" t="s">
        <v>148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33"/>
      <c r="N2" s="134"/>
    </row>
    <row r="3" spans="1:14" s="135" customFormat="1" ht="18.75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33"/>
      <c r="N3" s="134"/>
    </row>
    <row r="4" spans="1:14" s="135" customFormat="1" ht="18.75">
      <c r="A4" s="99" t="str">
        <f>+'1.3a'!A3</f>
        <v>Xây dựng, duy trì và phát triển cổng thông tin khoa học và công nghệ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33"/>
      <c r="N4" s="134"/>
    </row>
    <row r="5" spans="1:14">
      <c r="K5" s="300"/>
      <c r="L5" s="301" t="s">
        <v>149</v>
      </c>
    </row>
    <row r="6" spans="1:14" ht="25.5" customHeight="1">
      <c r="A6" s="568" t="s">
        <v>150</v>
      </c>
      <c r="B6" s="567" t="s">
        <v>151</v>
      </c>
      <c r="C6" s="567" t="s">
        <v>7</v>
      </c>
      <c r="D6" s="567" t="s">
        <v>152</v>
      </c>
      <c r="E6" s="567" t="s">
        <v>153</v>
      </c>
      <c r="F6" s="567"/>
      <c r="G6" s="567"/>
      <c r="H6" s="567" t="s">
        <v>154</v>
      </c>
      <c r="I6" s="567"/>
      <c r="J6" s="567"/>
      <c r="K6" s="567" t="s">
        <v>155</v>
      </c>
      <c r="L6" s="567" t="s">
        <v>156</v>
      </c>
    </row>
    <row r="7" spans="1:14" ht="28.5">
      <c r="A7" s="568"/>
      <c r="B7" s="567"/>
      <c r="C7" s="567"/>
      <c r="D7" s="567"/>
      <c r="E7" s="531" t="s">
        <v>157</v>
      </c>
      <c r="F7" s="531" t="s">
        <v>158</v>
      </c>
      <c r="G7" s="531" t="s">
        <v>159</v>
      </c>
      <c r="H7" s="531" t="s">
        <v>157</v>
      </c>
      <c r="I7" s="531" t="s">
        <v>158</v>
      </c>
      <c r="J7" s="531" t="s">
        <v>159</v>
      </c>
      <c r="K7" s="567"/>
      <c r="L7" s="567"/>
    </row>
    <row r="8" spans="1:14" ht="38.25">
      <c r="A8" s="81" t="s">
        <v>308</v>
      </c>
      <c r="B8" s="82" t="s">
        <v>160</v>
      </c>
      <c r="C8" s="110" t="s">
        <v>178</v>
      </c>
      <c r="D8" s="81">
        <v>1</v>
      </c>
      <c r="E8" s="83">
        <f>+CPQLchung!G7</f>
        <v>60000</v>
      </c>
      <c r="F8" s="83">
        <f>+CPQLchung!G10</f>
        <v>1076487.75</v>
      </c>
      <c r="G8" s="83">
        <f>+CPQLchung!G12</f>
        <v>108512</v>
      </c>
      <c r="H8" s="83">
        <f>D8*E8</f>
        <v>60000</v>
      </c>
      <c r="I8" s="83">
        <f>D8*F8</f>
        <v>1076487.75</v>
      </c>
      <c r="J8" s="83">
        <f>D8*G8</f>
        <v>108512</v>
      </c>
      <c r="K8" s="83">
        <f>H8+I8+J8</f>
        <v>1244999.75</v>
      </c>
      <c r="L8" s="295" t="s">
        <v>257</v>
      </c>
      <c r="M8" s="80">
        <f>+E8+F8+G8</f>
        <v>1244999.75</v>
      </c>
    </row>
    <row r="9" spans="1:14" s="85" customFormat="1" ht="38.25">
      <c r="A9" s="81" t="s">
        <v>309</v>
      </c>
      <c r="B9" s="84" t="s">
        <v>171</v>
      </c>
      <c r="C9" s="110" t="s">
        <v>13</v>
      </c>
      <c r="D9" s="81">
        <v>12</v>
      </c>
      <c r="E9" s="83">
        <f>+'1.3a'!F7</f>
        <v>610000</v>
      </c>
      <c r="F9" s="83">
        <f>+'1.3a'!F12</f>
        <v>3588292.5</v>
      </c>
      <c r="G9" s="83">
        <f>+'1.3a'!F14</f>
        <v>1700000</v>
      </c>
      <c r="H9" s="83">
        <f t="shared" ref="H9:H14" si="0">D9*E9</f>
        <v>7320000</v>
      </c>
      <c r="I9" s="83">
        <f t="shared" ref="I9:I14" si="1">D9*F9</f>
        <v>43059510</v>
      </c>
      <c r="J9" s="83">
        <f t="shared" ref="J9:J14" si="2">D9*G9</f>
        <v>20400000</v>
      </c>
      <c r="K9" s="83">
        <f t="shared" ref="K9:K14" si="3">H9+I9+J9</f>
        <v>70779510</v>
      </c>
      <c r="L9" s="431" t="s">
        <v>280</v>
      </c>
      <c r="M9" s="80">
        <f t="shared" ref="M9:M14" si="4">+E9+F9+G9</f>
        <v>5898292.5</v>
      </c>
      <c r="N9" s="92">
        <f>+'1.3a'!F6</f>
        <v>5898292.5</v>
      </c>
    </row>
    <row r="10" spans="1:14" s="85" customFormat="1" ht="38.25">
      <c r="A10" s="81" t="s">
        <v>310</v>
      </c>
      <c r="B10" s="84" t="s">
        <v>79</v>
      </c>
      <c r="C10" s="110" t="s">
        <v>13</v>
      </c>
      <c r="D10" s="81">
        <v>12</v>
      </c>
      <c r="E10" s="83">
        <f>+'1.3a'!F18</f>
        <v>60000</v>
      </c>
      <c r="F10" s="83">
        <f>+'1.3a'!F21</f>
        <v>3337362.9545454546</v>
      </c>
      <c r="G10" s="83">
        <f>+'1.3a'!F23</f>
        <v>387083.33333333337</v>
      </c>
      <c r="H10" s="83">
        <f t="shared" si="0"/>
        <v>720000</v>
      </c>
      <c r="I10" s="83">
        <f t="shared" si="1"/>
        <v>40048355.454545453</v>
      </c>
      <c r="J10" s="83">
        <f t="shared" si="2"/>
        <v>4645000</v>
      </c>
      <c r="K10" s="83">
        <f t="shared" si="3"/>
        <v>45413355.454545453</v>
      </c>
      <c r="L10" s="431" t="s">
        <v>281</v>
      </c>
      <c r="M10" s="80">
        <f t="shared" si="4"/>
        <v>3784446.2878787881</v>
      </c>
      <c r="N10" s="92">
        <f>+'1.3a'!F17</f>
        <v>3784446.2878787881</v>
      </c>
    </row>
    <row r="11" spans="1:14" s="85" customFormat="1" ht="45">
      <c r="A11" s="81" t="s">
        <v>311</v>
      </c>
      <c r="B11" s="84" t="s">
        <v>81</v>
      </c>
      <c r="C11" s="110" t="s">
        <v>13</v>
      </c>
      <c r="D11" s="81">
        <v>12</v>
      </c>
      <c r="E11" s="83"/>
      <c r="F11" s="83">
        <f>+'1.3a'!F34</f>
        <v>2002417.7727272729</v>
      </c>
      <c r="G11" s="83">
        <f>+'1.3a'!F36</f>
        <v>895228.09091333335</v>
      </c>
      <c r="H11" s="83">
        <f t="shared" si="0"/>
        <v>0</v>
      </c>
      <c r="I11" s="83">
        <f t="shared" si="1"/>
        <v>24029013.272727273</v>
      </c>
      <c r="J11" s="83">
        <f t="shared" si="2"/>
        <v>10742737.09096</v>
      </c>
      <c r="K11" s="83">
        <f t="shared" si="3"/>
        <v>34771750.363687277</v>
      </c>
      <c r="L11" s="431" t="s">
        <v>282</v>
      </c>
      <c r="M11" s="80">
        <f t="shared" si="4"/>
        <v>2897645.8636406064</v>
      </c>
      <c r="N11" s="92">
        <f>+'1.3a'!F33</f>
        <v>2897645.8636406064</v>
      </c>
    </row>
    <row r="12" spans="1:14" ht="25.5">
      <c r="A12" s="81" t="s">
        <v>312</v>
      </c>
      <c r="B12" s="84" t="s">
        <v>47</v>
      </c>
      <c r="C12" s="110" t="s">
        <v>13</v>
      </c>
      <c r="D12" s="81">
        <v>12</v>
      </c>
      <c r="E12" s="83">
        <f>+'1.3a'!F40</f>
        <v>1200000</v>
      </c>
      <c r="F12" s="83"/>
      <c r="G12" s="83"/>
      <c r="H12" s="83">
        <f t="shared" si="0"/>
        <v>14400000</v>
      </c>
      <c r="I12" s="83">
        <f t="shared" si="1"/>
        <v>0</v>
      </c>
      <c r="J12" s="83">
        <f t="shared" si="2"/>
        <v>0</v>
      </c>
      <c r="K12" s="83">
        <f t="shared" si="3"/>
        <v>14400000</v>
      </c>
      <c r="L12" s="431" t="s">
        <v>265</v>
      </c>
      <c r="M12" s="80">
        <f t="shared" si="4"/>
        <v>1200000</v>
      </c>
      <c r="N12" s="88">
        <f>+'1.3a'!F40</f>
        <v>1200000</v>
      </c>
    </row>
    <row r="13" spans="1:14" ht="38.25">
      <c r="A13" s="81" t="s">
        <v>313</v>
      </c>
      <c r="B13" s="84" t="s">
        <v>175</v>
      </c>
      <c r="C13" s="110" t="s">
        <v>13</v>
      </c>
      <c r="D13" s="81">
        <v>12</v>
      </c>
      <c r="E13" s="83">
        <f>+'1.3a'!F27</f>
        <v>5000</v>
      </c>
      <c r="F13" s="83">
        <f>+'1.3a'!F29</f>
        <v>436698.68181818182</v>
      </c>
      <c r="G13" s="83">
        <f>+'1.3a'!F31</f>
        <v>15000</v>
      </c>
      <c r="H13" s="83">
        <f t="shared" si="0"/>
        <v>60000</v>
      </c>
      <c r="I13" s="83">
        <f t="shared" si="1"/>
        <v>5240384.1818181816</v>
      </c>
      <c r="J13" s="83">
        <f t="shared" si="2"/>
        <v>180000</v>
      </c>
      <c r="K13" s="83">
        <f>H13+I13+J13+0.7450345</f>
        <v>5480384.9268526817</v>
      </c>
      <c r="L13" s="431" t="s">
        <v>283</v>
      </c>
      <c r="M13" s="80">
        <f t="shared" si="4"/>
        <v>456698.68181818182</v>
      </c>
      <c r="N13" s="88">
        <f>+'1.3a'!F26</f>
        <v>456698.68181818182</v>
      </c>
    </row>
    <row r="14" spans="1:14" ht="38.25">
      <c r="A14" s="81" t="s">
        <v>314</v>
      </c>
      <c r="B14" s="84" t="s">
        <v>166</v>
      </c>
      <c r="C14" s="110" t="s">
        <v>178</v>
      </c>
      <c r="D14" s="81">
        <v>1</v>
      </c>
      <c r="E14" s="83">
        <f>+CPQLchung!G33</f>
        <v>60000</v>
      </c>
      <c r="F14" s="83">
        <f>+CPQLchung!G36</f>
        <v>717658.5</v>
      </c>
      <c r="G14" s="83">
        <f>+CPQLchung!G38</f>
        <v>62341</v>
      </c>
      <c r="H14" s="83">
        <f t="shared" si="0"/>
        <v>60000</v>
      </c>
      <c r="I14" s="83">
        <f t="shared" si="1"/>
        <v>717658.5</v>
      </c>
      <c r="J14" s="83">
        <f t="shared" si="2"/>
        <v>62341</v>
      </c>
      <c r="K14" s="83">
        <f t="shared" si="3"/>
        <v>839999.5</v>
      </c>
      <c r="L14" s="295" t="s">
        <v>257</v>
      </c>
      <c r="M14" s="80">
        <f t="shared" si="4"/>
        <v>839999.5</v>
      </c>
    </row>
    <row r="15" spans="1:14" s="87" customFormat="1" ht="26.25" customHeight="1">
      <c r="A15" s="531"/>
      <c r="B15" s="531" t="s">
        <v>161</v>
      </c>
      <c r="C15" s="531"/>
      <c r="D15" s="531"/>
      <c r="E15" s="531"/>
      <c r="F15" s="531"/>
      <c r="G15" s="531"/>
      <c r="H15" s="86">
        <f>SUM(H8:H14)</f>
        <v>22620000</v>
      </c>
      <c r="I15" s="86">
        <f>SUM(I8:I14)</f>
        <v>114171409.15909091</v>
      </c>
      <c r="J15" s="86">
        <f>SUM(J8:J14)</f>
        <v>36138590.090959996</v>
      </c>
      <c r="K15" s="86">
        <f>SUM(K8:K14)</f>
        <v>172929999.99508539</v>
      </c>
      <c r="L15" s="531"/>
      <c r="M15" s="93"/>
      <c r="N15" s="93"/>
    </row>
    <row r="18" spans="1:14">
      <c r="A18" s="78"/>
      <c r="I18" s="88"/>
      <c r="K18" s="232"/>
      <c r="M18" s="78"/>
      <c r="N18" s="78"/>
    </row>
    <row r="19" spans="1:14">
      <c r="J19" s="239"/>
      <c r="K19" s="238"/>
    </row>
    <row r="20" spans="1:14">
      <c r="A20" s="78"/>
      <c r="J20" s="239"/>
      <c r="K20" s="88"/>
      <c r="M20" s="78"/>
      <c r="N20" s="78"/>
    </row>
    <row r="21" spans="1:14" ht="18.75">
      <c r="A21" s="78"/>
      <c r="B21" s="89"/>
      <c r="M21" s="78"/>
      <c r="N21" s="78"/>
    </row>
    <row r="22" spans="1:14" ht="18.75">
      <c r="A22" s="78"/>
      <c r="B22" s="89"/>
      <c r="M22" s="78"/>
      <c r="N22" s="78"/>
    </row>
  </sheetData>
  <mergeCells count="8">
    <mergeCell ref="H6:J6"/>
    <mergeCell ref="K6:K7"/>
    <mergeCell ref="L6:L7"/>
    <mergeCell ref="A6:A7"/>
    <mergeCell ref="B6:B7"/>
    <mergeCell ref="C6:C7"/>
    <mergeCell ref="D6:D7"/>
    <mergeCell ref="E6:G6"/>
  </mergeCells>
  <printOptions horizontalCentered="1"/>
  <pageMargins left="0" right="0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DM</vt:lpstr>
      <vt:lpstr>PLkemtotrinh</vt:lpstr>
      <vt:lpstr>TH</vt:lpstr>
      <vt:lpstr>CPQLchung</vt:lpstr>
      <vt:lpstr>1.1</vt:lpstr>
      <vt:lpstr>1.1a</vt:lpstr>
      <vt:lpstr>1.2</vt:lpstr>
      <vt:lpstr>1.2a</vt:lpstr>
      <vt:lpstr>1.3</vt:lpstr>
      <vt:lpstr>1.3a</vt:lpstr>
      <vt:lpstr>1.6</vt:lpstr>
      <vt:lpstr>1.6a</vt:lpstr>
      <vt:lpstr>LuongCB</vt:lpstr>
      <vt:lpstr>Sheet4</vt:lpstr>
      <vt:lpstr>Sheet1</vt:lpstr>
      <vt:lpstr>Sheet2</vt:lpstr>
      <vt:lpstr>'1.1a'!Print_Titles</vt:lpstr>
      <vt:lpstr>'1.2a'!Print_Titles</vt:lpstr>
      <vt:lpstr>'1.6a'!Print_Titles</vt:lpstr>
      <vt:lpstr>CPQLchung!Print_Titles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2020-11-16T00:43:55Z</cp:lastPrinted>
  <dcterms:created xsi:type="dcterms:W3CDTF">2020-08-23T10:19:58Z</dcterms:created>
  <dcterms:modified xsi:type="dcterms:W3CDTF">2021-04-26T04:12:51Z</dcterms:modified>
</cp:coreProperties>
</file>